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DieseArbeitsmappe"/>
  <mc:AlternateContent xmlns:mc="http://schemas.openxmlformats.org/markup-compatibility/2006">
    <mc:Choice Requires="x15">
      <x15ac:absPath xmlns:x15ac="http://schemas.microsoft.com/office/spreadsheetml/2010/11/ac" url="C:\Users\k.graf\Desktop\Neuer Ordner\"/>
    </mc:Choice>
  </mc:AlternateContent>
  <xr:revisionPtr revIDLastSave="0" documentId="13_ncr:1_{9CE07803-5484-4CED-89AE-28F6309D1A99}" xr6:coauthVersionLast="47" xr6:coauthVersionMax="47" xr10:uidLastSave="{00000000-0000-0000-0000-000000000000}"/>
  <bookViews>
    <workbookView xWindow="-120" yWindow="-120" windowWidth="38640" windowHeight="21120" tabRatio="401" xr2:uid="{00000000-000D-0000-FFFF-FFFF00000000}"/>
  </bookViews>
  <sheets>
    <sheet name="Formular" sheetId="3" r:id="rId1"/>
    <sheet name="Beitragstabelle Sihlau" sheetId="1" r:id="rId2"/>
    <sheet name="Beitragstabelle 13. Klasse ASZ" sheetId="5" r:id="rId3"/>
    <sheet name="Kennwort" sheetId="6" state="hidden" r:id="rId4"/>
    <sheet name="Tabelle" sheetId="2" state="hidden" r:id="rId5"/>
    <sheet name="Pauschalen" sheetId="7" state="hidden" r:id="rId6"/>
    <sheet name="Parameter" sheetId="4" state="hidden" r:id="rId7"/>
  </sheets>
  <definedNames>
    <definedName name="Beitragsmodell">Formular!$AC$39</definedName>
    <definedName name="Print_Area" localSheetId="2">'Beitragstabelle 13. Klasse ASZ'!$A$1:$F$66</definedName>
    <definedName name="Print_Area" localSheetId="1">'Beitragstabelle Sihlau'!$A$1:$N$63</definedName>
    <definedName name="Print_Area" localSheetId="0">Formular!$A$1:$AB$71</definedName>
    <definedName name="str13_Klasse">Parameter!$B$17</definedName>
    <definedName name="strKiga">Parameter!$B$4</definedName>
    <definedName name="strKiga_4Tg">Parameter!$B$4</definedName>
    <definedName name="strKiga_5Tg">Parameter!$B$4</definedName>
    <definedName name="Tarif_Kiga_4T">Tabelle!$H$67</definedName>
    <definedName name="Tarif_Kiga_5T">Tabelle!$H$68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3" i="2" l="1"/>
  <c r="S21" i="3"/>
  <c r="S22" i="3"/>
  <c r="S23" i="3"/>
  <c r="S20" i="3"/>
  <c r="O21" i="3"/>
  <c r="O22" i="3"/>
  <c r="O23" i="3"/>
  <c r="O20" i="3"/>
  <c r="J21" i="3"/>
  <c r="J22" i="3"/>
  <c r="J23" i="3"/>
  <c r="J20" i="3"/>
  <c r="C61" i="5"/>
  <c r="D60" i="5"/>
  <c r="C60" i="5"/>
  <c r="D59" i="5"/>
  <c r="C59" i="5"/>
  <c r="C58" i="5"/>
  <c r="C57" i="5"/>
  <c r="N7" i="2"/>
  <c r="M7" i="2"/>
  <c r="N3" i="2"/>
  <c r="AF3" i="2"/>
  <c r="S24" i="3" l="1"/>
  <c r="N77" i="3" s="1"/>
  <c r="O24" i="3"/>
  <c r="N76" i="3" s="1"/>
  <c r="J24" i="3"/>
  <c r="N75" i="3" s="1"/>
  <c r="AE3" i="2"/>
  <c r="AC3" i="2"/>
  <c r="J11" i="2" l="1"/>
  <c r="C14" i="5"/>
  <c r="D14" i="5"/>
  <c r="C15" i="5"/>
  <c r="D15" i="5"/>
  <c r="C16" i="5"/>
  <c r="D16" i="5"/>
  <c r="C17" i="5"/>
  <c r="D17" i="5"/>
  <c r="C18" i="5"/>
  <c r="D18" i="5"/>
  <c r="C19" i="5"/>
  <c r="D19" i="5"/>
  <c r="C20" i="5"/>
  <c r="D20" i="5"/>
  <c r="C21" i="5"/>
  <c r="D21" i="5"/>
  <c r="C22" i="5"/>
  <c r="D22" i="5"/>
  <c r="C23" i="5"/>
  <c r="D23" i="5"/>
  <c r="C24" i="5"/>
  <c r="D24" i="5"/>
  <c r="C25" i="5"/>
  <c r="D25" i="5"/>
  <c r="C26" i="5"/>
  <c r="D26" i="5"/>
  <c r="C27" i="5"/>
  <c r="D27" i="5"/>
  <c r="C28" i="5"/>
  <c r="D28" i="5"/>
  <c r="C29" i="5"/>
  <c r="D29" i="5"/>
  <c r="C30" i="5"/>
  <c r="D30" i="5"/>
  <c r="C31" i="5"/>
  <c r="C32" i="5"/>
  <c r="C33" i="5"/>
  <c r="C34" i="5"/>
  <c r="C35" i="5"/>
  <c r="D35" i="5"/>
  <c r="C36" i="5"/>
  <c r="C37" i="5"/>
  <c r="C38" i="5"/>
  <c r="C39" i="5"/>
  <c r="C40" i="5"/>
  <c r="D40" i="5"/>
  <c r="C41" i="5"/>
  <c r="C42" i="5"/>
  <c r="C43" i="5"/>
  <c r="C44" i="5"/>
  <c r="C45" i="5"/>
  <c r="D45" i="5"/>
  <c r="C46" i="5"/>
  <c r="C47" i="5"/>
  <c r="C48" i="5"/>
  <c r="C49" i="5"/>
  <c r="C50" i="5"/>
  <c r="D50" i="5"/>
  <c r="C51" i="5"/>
  <c r="C52" i="5"/>
  <c r="C53" i="5"/>
  <c r="C54" i="5"/>
  <c r="C55" i="5"/>
  <c r="D55" i="5"/>
  <c r="C56" i="5"/>
  <c r="D56" i="5"/>
  <c r="D13" i="5"/>
  <c r="C13" i="5"/>
  <c r="W65" i="2"/>
  <c r="Z65" i="2"/>
  <c r="Z66" i="2" s="1"/>
  <c r="W66" i="2"/>
  <c r="W67" i="2"/>
  <c r="X67" i="2"/>
  <c r="W68" i="2"/>
  <c r="X68" i="2"/>
  <c r="W69" i="2"/>
  <c r="D61" i="5"/>
  <c r="X64" i="2"/>
  <c r="W64" i="2"/>
  <c r="X63" i="2"/>
  <c r="W63" i="2"/>
  <c r="Z59" i="2"/>
  <c r="Z60" i="2" s="1"/>
  <c r="D52" i="5" s="1"/>
  <c r="W59" i="2"/>
  <c r="X58" i="2"/>
  <c r="W58" i="2"/>
  <c r="X54" i="2"/>
  <c r="W54" i="2"/>
  <c r="X53" i="2"/>
  <c r="W53" i="2"/>
  <c r="D42" i="5"/>
  <c r="W49" i="2"/>
  <c r="X48" i="2"/>
  <c r="W48" i="2"/>
  <c r="X44" i="2"/>
  <c r="W44" i="2"/>
  <c r="X43" i="2"/>
  <c r="W43" i="2"/>
  <c r="D32" i="5"/>
  <c r="X39" i="2"/>
  <c r="W39" i="2"/>
  <c r="X38" i="2"/>
  <c r="W38" i="2"/>
  <c r="X37" i="2"/>
  <c r="X36" i="2"/>
  <c r="X35" i="2"/>
  <c r="X34" i="2"/>
  <c r="W34" i="2"/>
  <c r="X33" i="2"/>
  <c r="W33" i="2"/>
  <c r="X32" i="2"/>
  <c r="X31" i="2"/>
  <c r="X30" i="2"/>
  <c r="X29" i="2"/>
  <c r="X28" i="2"/>
  <c r="W28" i="2"/>
  <c r="X27" i="2"/>
  <c r="X26" i="2"/>
  <c r="X25" i="2"/>
  <c r="W24" i="2"/>
  <c r="X24" i="2"/>
  <c r="X23" i="2"/>
  <c r="W23" i="2"/>
  <c r="X22" i="2"/>
  <c r="W22" i="2"/>
  <c r="X21" i="2"/>
  <c r="W21" i="2"/>
  <c r="X20" i="2"/>
  <c r="W20" i="2"/>
  <c r="X19" i="2"/>
  <c r="W19" i="2"/>
  <c r="X18" i="2"/>
  <c r="W18" i="2"/>
  <c r="X17" i="2"/>
  <c r="W17" i="2"/>
  <c r="X16" i="2"/>
  <c r="W16" i="2"/>
  <c r="X15" i="2"/>
  <c r="W15" i="2"/>
  <c r="X14" i="2"/>
  <c r="W14" i="2"/>
  <c r="X13" i="2"/>
  <c r="W13" i="2"/>
  <c r="X12" i="2"/>
  <c r="W12" i="2"/>
  <c r="X11" i="2"/>
  <c r="W11" i="2"/>
  <c r="X10" i="2"/>
  <c r="W10" i="2"/>
  <c r="X9" i="2"/>
  <c r="W9" i="2"/>
  <c r="X8" i="2"/>
  <c r="W8" i="2"/>
  <c r="X7" i="2"/>
  <c r="W7" i="2"/>
  <c r="X6" i="2"/>
  <c r="W6" i="2"/>
  <c r="X5" i="2"/>
  <c r="W5" i="2"/>
  <c r="X4" i="2"/>
  <c r="W4" i="2"/>
  <c r="AD3" i="2"/>
  <c r="W3" i="2"/>
  <c r="O65" i="2"/>
  <c r="L50" i="1" s="1"/>
  <c r="M50" i="1" s="1"/>
  <c r="O66" i="2"/>
  <c r="L51" i="1" s="1"/>
  <c r="O64" i="2"/>
  <c r="L49" i="1" s="1"/>
  <c r="N67" i="2"/>
  <c r="X69" i="2" l="1"/>
  <c r="X66" i="2"/>
  <c r="D58" i="5"/>
  <c r="X65" i="2"/>
  <c r="D57" i="5"/>
  <c r="X59" i="2"/>
  <c r="D51" i="5"/>
  <c r="D46" i="5"/>
  <c r="D41" i="5"/>
  <c r="X49" i="2"/>
  <c r="D36" i="5"/>
  <c r="D31" i="5"/>
  <c r="W29" i="2"/>
  <c r="X40" i="2"/>
  <c r="D33" i="5"/>
  <c r="W35" i="2"/>
  <c r="Y31" i="2"/>
  <c r="W30" i="2"/>
  <c r="W60" i="2"/>
  <c r="X60" i="2"/>
  <c r="Z61" i="2"/>
  <c r="D53" i="5" s="1"/>
  <c r="W50" i="2"/>
  <c r="X50" i="2"/>
  <c r="D43" i="5"/>
  <c r="W40" i="2"/>
  <c r="Y41" i="2"/>
  <c r="D37" i="5"/>
  <c r="D47" i="5"/>
  <c r="AJ3" i="2"/>
  <c r="AJ4" i="2" s="1"/>
  <c r="AJ5" i="2" s="1"/>
  <c r="AJ6" i="2" s="1"/>
  <c r="AJ7" i="2" s="1"/>
  <c r="AJ8" i="2" s="1"/>
  <c r="AJ9" i="2" s="1"/>
  <c r="AJ10" i="2" s="1"/>
  <c r="AI3" i="2"/>
  <c r="W52" i="2" l="1"/>
  <c r="W51" i="2"/>
  <c r="Z62" i="2"/>
  <c r="X61" i="2"/>
  <c r="D48" i="5"/>
  <c r="X55" i="2"/>
  <c r="D38" i="5"/>
  <c r="X45" i="2"/>
  <c r="W62" i="2"/>
  <c r="W61" i="2"/>
  <c r="W55" i="2"/>
  <c r="W45" i="2"/>
  <c r="W25" i="2"/>
  <c r="W32" i="2"/>
  <c r="W31" i="2"/>
  <c r="W42" i="2"/>
  <c r="W41" i="2"/>
  <c r="W36" i="2"/>
  <c r="W37" i="2"/>
  <c r="X51" i="2"/>
  <c r="X41" i="2"/>
  <c r="AL3" i="2"/>
  <c r="AL4" i="2" s="1"/>
  <c r="AL5" i="2" s="1"/>
  <c r="AL6" i="2" s="1"/>
  <c r="AL7" i="2" s="1"/>
  <c r="AL8" i="2" s="1"/>
  <c r="AL9" i="2" s="1"/>
  <c r="AL10" i="2" s="1"/>
  <c r="AK3" i="2"/>
  <c r="AK4" i="2" s="1"/>
  <c r="AK5" i="2" s="1"/>
  <c r="AK6" i="2" s="1"/>
  <c r="AK7" i="2" s="1"/>
  <c r="AK8" i="2" s="1"/>
  <c r="AK9" i="2" s="1"/>
  <c r="AK10" i="2" s="1"/>
  <c r="AI4" i="2"/>
  <c r="AI5" i="2" s="1"/>
  <c r="AI6" i="2" s="1"/>
  <c r="AI7" i="2" s="1"/>
  <c r="AI8" i="2" s="1"/>
  <c r="AI9" i="2" s="1"/>
  <c r="AI10" i="2" s="1"/>
  <c r="AF4" i="2"/>
  <c r="AF5" i="2" s="1"/>
  <c r="AF6" i="2" s="1"/>
  <c r="AF7" i="2" s="1"/>
  <c r="AF8" i="2" s="1"/>
  <c r="AF9" i="2" s="1"/>
  <c r="AF10" i="2" s="1"/>
  <c r="AF11" i="2" s="1"/>
  <c r="AF12" i="2" s="1"/>
  <c r="AF13" i="2" s="1"/>
  <c r="AF14" i="2" s="1"/>
  <c r="AF15" i="2" s="1"/>
  <c r="AF16" i="2" s="1"/>
  <c r="AF17" i="2" s="1"/>
  <c r="AF18" i="2" s="1"/>
  <c r="AF19" i="2" s="1"/>
  <c r="AF20" i="2" s="1"/>
  <c r="AF21" i="2" s="1"/>
  <c r="AF22" i="2" s="1"/>
  <c r="AF23" i="2" s="1"/>
  <c r="AF24" i="2" s="1"/>
  <c r="AF25" i="2" s="1"/>
  <c r="AF26" i="2" s="1"/>
  <c r="AF27" i="2" s="1"/>
  <c r="AF28" i="2" s="1"/>
  <c r="AF29" i="2" s="1"/>
  <c r="AF30" i="2" s="1"/>
  <c r="AF31" i="2" s="1"/>
  <c r="AF32" i="2" s="1"/>
  <c r="AF33" i="2" s="1"/>
  <c r="AF34" i="2" s="1"/>
  <c r="AF35" i="2" s="1"/>
  <c r="AF36" i="2" s="1"/>
  <c r="AE4" i="2"/>
  <c r="AE5" i="2" s="1"/>
  <c r="AE6" i="2" s="1"/>
  <c r="AE7" i="2" s="1"/>
  <c r="AE8" i="2" s="1"/>
  <c r="AE9" i="2" s="1"/>
  <c r="AE10" i="2" s="1"/>
  <c r="AE11" i="2" s="1"/>
  <c r="AE12" i="2" s="1"/>
  <c r="AE13" i="2" s="1"/>
  <c r="AE14" i="2" s="1"/>
  <c r="AE15" i="2" s="1"/>
  <c r="AE16" i="2" s="1"/>
  <c r="AE17" i="2" s="1"/>
  <c r="AE18" i="2" s="1"/>
  <c r="AE19" i="2" s="1"/>
  <c r="AE20" i="2" s="1"/>
  <c r="AE21" i="2" s="1"/>
  <c r="AE22" i="2" s="1"/>
  <c r="AE23" i="2" s="1"/>
  <c r="AE24" i="2" s="1"/>
  <c r="K67" i="2"/>
  <c r="K7" i="2"/>
  <c r="K64" i="2"/>
  <c r="K65" i="2"/>
  <c r="K66" i="2"/>
  <c r="F12" i="2"/>
  <c r="G12" i="2" s="1"/>
  <c r="F3" i="2"/>
  <c r="G3" i="2" s="1"/>
  <c r="X62" i="2" l="1"/>
  <c r="D54" i="5"/>
  <c r="X52" i="2"/>
  <c r="D44" i="5"/>
  <c r="X42" i="2"/>
  <c r="D34" i="5"/>
  <c r="W46" i="2"/>
  <c r="W47" i="2"/>
  <c r="W56" i="2"/>
  <c r="W57" i="2"/>
  <c r="X46" i="2"/>
  <c r="X56" i="2"/>
  <c r="W27" i="2"/>
  <c r="W26" i="2"/>
  <c r="K6" i="2"/>
  <c r="K5" i="2" s="1"/>
  <c r="L64" i="2"/>
  <c r="AI64" i="2"/>
  <c r="AC64" i="2"/>
  <c r="AD64" i="2"/>
  <c r="AF64" i="2" s="1"/>
  <c r="L65" i="2"/>
  <c r="AC65" i="2"/>
  <c r="AI65" i="2"/>
  <c r="AD65" i="2"/>
  <c r="AF65" i="2" s="1"/>
  <c r="L66" i="2"/>
  <c r="AI66" i="2"/>
  <c r="AC66" i="2"/>
  <c r="AD66" i="2"/>
  <c r="AF66" i="2" s="1"/>
  <c r="H3" i="2"/>
  <c r="H67" i="2"/>
  <c r="X57" i="2" l="1"/>
  <c r="D49" i="5"/>
  <c r="X47" i="2"/>
  <c r="D39" i="5"/>
  <c r="N6" i="2"/>
  <c r="O7" i="2"/>
  <c r="N5" i="2"/>
  <c r="M3" i="2"/>
  <c r="AJ66" i="2"/>
  <c r="AL66" i="2" s="1"/>
  <c r="AK66" i="2"/>
  <c r="AJ65" i="2"/>
  <c r="AL65" i="2" s="1"/>
  <c r="AK65" i="2"/>
  <c r="K4" i="2"/>
  <c r="AJ64" i="2"/>
  <c r="AL64" i="2" s="1"/>
  <c r="AK64" i="2"/>
  <c r="S3" i="2"/>
  <c r="AC4" i="2" s="1"/>
  <c r="AC5" i="2" s="1"/>
  <c r="AC6" i="2" s="1"/>
  <c r="AC7" i="2" s="1"/>
  <c r="AC8" i="2" s="1"/>
  <c r="AC9" i="2" s="1"/>
  <c r="AC10" i="2" s="1"/>
  <c r="AC11" i="2" s="1"/>
  <c r="AC12" i="2" s="1"/>
  <c r="AC13" i="2" s="1"/>
  <c r="AC14" i="2" s="1"/>
  <c r="AC15" i="2" s="1"/>
  <c r="AC16" i="2" s="1"/>
  <c r="AC17" i="2" s="1"/>
  <c r="AC18" i="2" s="1"/>
  <c r="AC19" i="2" s="1"/>
  <c r="AC20" i="2" s="1"/>
  <c r="AC21" i="2" s="1"/>
  <c r="AC22" i="2" s="1"/>
  <c r="AC23" i="2" s="1"/>
  <c r="AC24" i="2" s="1"/>
  <c r="T3" i="2"/>
  <c r="AD4" i="2" s="1"/>
  <c r="AD5" i="2" s="1"/>
  <c r="AD6" i="2" s="1"/>
  <c r="AD7" i="2" s="1"/>
  <c r="AD8" i="2" s="1"/>
  <c r="AD9" i="2" s="1"/>
  <c r="AD10" i="2" s="1"/>
  <c r="AD11" i="2" s="1"/>
  <c r="AD12" i="2" s="1"/>
  <c r="AD13" i="2" s="1"/>
  <c r="AD14" i="2" s="1"/>
  <c r="AD15" i="2" s="1"/>
  <c r="AD16" i="2" s="1"/>
  <c r="AD17" i="2" s="1"/>
  <c r="AD18" i="2" s="1"/>
  <c r="AD19" i="2" s="1"/>
  <c r="AD20" i="2" s="1"/>
  <c r="AD21" i="2" s="1"/>
  <c r="AD22" i="2" s="1"/>
  <c r="AD23" i="2" s="1"/>
  <c r="AD24" i="2" s="1"/>
  <c r="AD25" i="2" s="1"/>
  <c r="AD26" i="2" s="1"/>
  <c r="AD27" i="2" s="1"/>
  <c r="AD28" i="2" s="1"/>
  <c r="AD29" i="2" s="1"/>
  <c r="AD30" i="2" s="1"/>
  <c r="AD31" i="2" s="1"/>
  <c r="AD32" i="2" s="1"/>
  <c r="AD33" i="2" s="1"/>
  <c r="AD34" i="2" s="1"/>
  <c r="AD35" i="2" s="1"/>
  <c r="AD36" i="2" s="1"/>
  <c r="S4" i="2"/>
  <c r="T4" i="2"/>
  <c r="S5" i="2"/>
  <c r="T5" i="2"/>
  <c r="S6" i="2"/>
  <c r="T6" i="2"/>
  <c r="S7" i="2"/>
  <c r="T7" i="2"/>
  <c r="S8" i="2"/>
  <c r="T8" i="2"/>
  <c r="S9" i="2"/>
  <c r="T9" i="2"/>
  <c r="S10" i="2"/>
  <c r="T10" i="2"/>
  <c r="S11" i="2"/>
  <c r="T11" i="2"/>
  <c r="S12" i="2"/>
  <c r="T12" i="2"/>
  <c r="S13" i="2"/>
  <c r="T13" i="2"/>
  <c r="S14" i="2"/>
  <c r="T14" i="2"/>
  <c r="S15" i="2"/>
  <c r="T15" i="2"/>
  <c r="S16" i="2"/>
  <c r="T16" i="2"/>
  <c r="U38" i="3"/>
  <c r="W19" i="3"/>
  <c r="L2" i="3"/>
  <c r="I66" i="2"/>
  <c r="I65" i="2"/>
  <c r="I64" i="2"/>
  <c r="W29" i="3"/>
  <c r="T63" i="2"/>
  <c r="S63" i="2"/>
  <c r="T58" i="2"/>
  <c r="S58" i="2"/>
  <c r="T53" i="2"/>
  <c r="S53" i="2"/>
  <c r="V49" i="2"/>
  <c r="T49" i="2" s="1"/>
  <c r="T48" i="2"/>
  <c r="S48" i="2"/>
  <c r="T43" i="2"/>
  <c r="S43" i="2"/>
  <c r="V39" i="2"/>
  <c r="T39" i="2" s="1"/>
  <c r="T38" i="2"/>
  <c r="S38" i="2"/>
  <c r="T37" i="2"/>
  <c r="T36" i="2"/>
  <c r="T35" i="2"/>
  <c r="T34" i="2"/>
  <c r="T33" i="2"/>
  <c r="S33" i="2"/>
  <c r="T32" i="2"/>
  <c r="T31" i="2"/>
  <c r="T30" i="2"/>
  <c r="T29" i="2"/>
  <c r="T28" i="2"/>
  <c r="S28" i="2"/>
  <c r="T27" i="2"/>
  <c r="T26" i="2"/>
  <c r="T25" i="2"/>
  <c r="T24" i="2"/>
  <c r="T23" i="2"/>
  <c r="S23" i="2"/>
  <c r="T22" i="2"/>
  <c r="S22" i="2"/>
  <c r="T21" i="2"/>
  <c r="S21" i="2"/>
  <c r="T20" i="2"/>
  <c r="S20" i="2"/>
  <c r="T19" i="2"/>
  <c r="S19" i="2"/>
  <c r="T18" i="2"/>
  <c r="S18" i="2"/>
  <c r="T17" i="2"/>
  <c r="S17" i="2"/>
  <c r="V59" i="2"/>
  <c r="V60" i="2" s="1"/>
  <c r="U59" i="2"/>
  <c r="S59" i="2" s="1"/>
  <c r="V54" i="2"/>
  <c r="V55" i="2" s="1"/>
  <c r="T55" i="2" s="1"/>
  <c r="U54" i="2"/>
  <c r="S54" i="2" s="1"/>
  <c r="U49" i="2"/>
  <c r="S49" i="2" s="1"/>
  <c r="V44" i="2"/>
  <c r="V45" i="2" s="1"/>
  <c r="T45" i="2" s="1"/>
  <c r="U44" i="2"/>
  <c r="S44" i="2" s="1"/>
  <c r="U39" i="2"/>
  <c r="S39" i="2" s="1"/>
  <c r="U34" i="2"/>
  <c r="S34" i="2" s="1"/>
  <c r="U29" i="2"/>
  <c r="S29" i="2" s="1"/>
  <c r="U24" i="2"/>
  <c r="U25" i="2" s="1"/>
  <c r="U26" i="2" s="1"/>
  <c r="S26" i="2" s="1"/>
  <c r="W30" i="3"/>
  <c r="W31" i="3"/>
  <c r="W32" i="3"/>
  <c r="W33" i="3"/>
  <c r="W34" i="3"/>
  <c r="A4" i="2"/>
  <c r="F63" i="2"/>
  <c r="G63" i="2" s="1"/>
  <c r="F62" i="2"/>
  <c r="G62" i="2" s="1"/>
  <c r="Q36" i="3"/>
  <c r="K36" i="3"/>
  <c r="F4" i="2"/>
  <c r="G4" i="2" s="1"/>
  <c r="F5" i="2"/>
  <c r="G5" i="2" s="1"/>
  <c r="F6" i="2"/>
  <c r="G6" i="2" s="1"/>
  <c r="F7" i="2"/>
  <c r="G7" i="2" s="1"/>
  <c r="F8" i="2"/>
  <c r="G8" i="2" s="1"/>
  <c r="F9" i="2"/>
  <c r="G9" i="2" s="1"/>
  <c r="F10" i="2"/>
  <c r="G10" i="2" s="1"/>
  <c r="F11" i="2"/>
  <c r="G11" i="2" s="1"/>
  <c r="F13" i="2"/>
  <c r="G13" i="2" s="1"/>
  <c r="F14" i="2"/>
  <c r="G14" i="2" s="1"/>
  <c r="F15" i="2"/>
  <c r="G15" i="2" s="1"/>
  <c r="F16" i="2"/>
  <c r="G16" i="2" s="1"/>
  <c r="F17" i="2"/>
  <c r="G17" i="2" s="1"/>
  <c r="F18" i="2"/>
  <c r="G18" i="2" s="1"/>
  <c r="F19" i="2"/>
  <c r="G19" i="2" s="1"/>
  <c r="F20" i="2"/>
  <c r="G20" i="2" s="1"/>
  <c r="F21" i="2"/>
  <c r="G21" i="2" s="1"/>
  <c r="F22" i="2"/>
  <c r="G22" i="2" s="1"/>
  <c r="F23" i="2"/>
  <c r="G23" i="2" s="1"/>
  <c r="F24" i="2"/>
  <c r="G24" i="2" s="1"/>
  <c r="F25" i="2"/>
  <c r="G25" i="2" s="1"/>
  <c r="F26" i="2"/>
  <c r="G26" i="2" s="1"/>
  <c r="F27" i="2"/>
  <c r="G27" i="2" s="1"/>
  <c r="F28" i="2"/>
  <c r="G28" i="2" s="1"/>
  <c r="F29" i="2"/>
  <c r="G29" i="2" s="1"/>
  <c r="F30" i="2"/>
  <c r="G30" i="2" s="1"/>
  <c r="F31" i="2"/>
  <c r="G31" i="2" s="1"/>
  <c r="F32" i="2"/>
  <c r="G32" i="2" s="1"/>
  <c r="F33" i="2"/>
  <c r="G33" i="2" s="1"/>
  <c r="F34" i="2"/>
  <c r="G34" i="2" s="1"/>
  <c r="F35" i="2"/>
  <c r="G35" i="2" s="1"/>
  <c r="F36" i="2"/>
  <c r="G36" i="2" s="1"/>
  <c r="F37" i="2"/>
  <c r="G37" i="2" s="1"/>
  <c r="F38" i="2"/>
  <c r="G38" i="2" s="1"/>
  <c r="F39" i="2"/>
  <c r="G39" i="2" s="1"/>
  <c r="F40" i="2"/>
  <c r="G40" i="2" s="1"/>
  <c r="F41" i="2"/>
  <c r="G41" i="2" s="1"/>
  <c r="F42" i="2"/>
  <c r="G42" i="2" s="1"/>
  <c r="F43" i="2"/>
  <c r="G43" i="2" s="1"/>
  <c r="F44" i="2"/>
  <c r="G44" i="2" s="1"/>
  <c r="F45" i="2"/>
  <c r="G45" i="2" s="1"/>
  <c r="F46" i="2"/>
  <c r="G46" i="2" s="1"/>
  <c r="F47" i="2"/>
  <c r="G47" i="2" s="1"/>
  <c r="F48" i="2"/>
  <c r="G48" i="2" s="1"/>
  <c r="F49" i="2"/>
  <c r="G49" i="2" s="1"/>
  <c r="F50" i="2"/>
  <c r="G50" i="2" s="1"/>
  <c r="F51" i="2"/>
  <c r="G51" i="2" s="1"/>
  <c r="F52" i="2"/>
  <c r="G52" i="2" s="1"/>
  <c r="F53" i="2"/>
  <c r="G53" i="2" s="1"/>
  <c r="F54" i="2"/>
  <c r="G54" i="2" s="1"/>
  <c r="F55" i="2"/>
  <c r="G55" i="2" s="1"/>
  <c r="F56" i="2"/>
  <c r="G56" i="2" s="1"/>
  <c r="F57" i="2"/>
  <c r="G57" i="2" s="1"/>
  <c r="F58" i="2"/>
  <c r="G58" i="2" s="1"/>
  <c r="F59" i="2"/>
  <c r="G59" i="2" s="1"/>
  <c r="F60" i="2"/>
  <c r="G60" i="2" s="1"/>
  <c r="F61" i="2"/>
  <c r="G61" i="2" s="1"/>
  <c r="F64" i="2"/>
  <c r="F65" i="2"/>
  <c r="F66" i="2"/>
  <c r="F67" i="2"/>
  <c r="F68" i="2"/>
  <c r="F69" i="2"/>
  <c r="F70" i="2"/>
  <c r="F71" i="2"/>
  <c r="F72" i="2"/>
  <c r="F73" i="2"/>
  <c r="F74" i="2"/>
  <c r="I3" i="2"/>
  <c r="M49" i="1"/>
  <c r="M51" i="1"/>
  <c r="C3" i="2"/>
  <c r="D3" i="2" s="1"/>
  <c r="C4" i="2"/>
  <c r="C5" i="2"/>
  <c r="C6" i="2"/>
  <c r="C7" i="2"/>
  <c r="C8" i="2"/>
  <c r="C9" i="2"/>
  <c r="C10" i="2"/>
  <c r="C11" i="2"/>
  <c r="C12" i="2"/>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74" i="2"/>
  <c r="B74" i="2" s="1"/>
  <c r="D75" i="2"/>
  <c r="W36" i="3" l="1"/>
  <c r="AC39" i="3" s="1"/>
  <c r="V39" i="3" s="1"/>
  <c r="N4" i="2"/>
  <c r="M4" i="2" s="1"/>
  <c r="O3" i="2"/>
  <c r="O4" i="2"/>
  <c r="O5" i="2"/>
  <c r="O6" i="2"/>
  <c r="V56" i="2"/>
  <c r="V57" i="2" s="1"/>
  <c r="T57" i="2" s="1"/>
  <c r="U30" i="2"/>
  <c r="S30" i="2" s="1"/>
  <c r="V50" i="2"/>
  <c r="T50" i="2" s="1"/>
  <c r="T54" i="2"/>
  <c r="D4" i="2"/>
  <c r="J4" i="2"/>
  <c r="K3" i="2"/>
  <c r="J3" i="2" s="1"/>
  <c r="U45" i="2"/>
  <c r="S45" i="2" s="1"/>
  <c r="T59" i="2"/>
  <c r="U40" i="2"/>
  <c r="S40" i="2" s="1"/>
  <c r="V46" i="2"/>
  <c r="V47" i="2" s="1"/>
  <c r="T47" i="2" s="1"/>
  <c r="T44" i="2"/>
  <c r="V61" i="2"/>
  <c r="T60" i="2"/>
  <c r="H4" i="2"/>
  <c r="I4" i="2" s="1"/>
  <c r="S25" i="2"/>
  <c r="U60" i="2"/>
  <c r="U55" i="2"/>
  <c r="S55" i="2" s="1"/>
  <c r="U35" i="2"/>
  <c r="U36" i="2" s="1"/>
  <c r="U50" i="2"/>
  <c r="A5" i="2"/>
  <c r="M5" i="2" s="1"/>
  <c r="S24" i="2"/>
  <c r="V40" i="2"/>
  <c r="U27" i="2"/>
  <c r="S27" i="2" s="1"/>
  <c r="T56" i="2" l="1"/>
  <c r="U46" i="2"/>
  <c r="U47" i="2" s="1"/>
  <c r="S47" i="2" s="1"/>
  <c r="U31" i="2"/>
  <c r="S31" i="2" s="1"/>
  <c r="T46" i="2"/>
  <c r="V51" i="2"/>
  <c r="T51" i="2" s="1"/>
  <c r="S35" i="2"/>
  <c r="U56" i="2"/>
  <c r="U57" i="2" s="1"/>
  <c r="S57" i="2" s="1"/>
  <c r="H5" i="2"/>
  <c r="I5" i="2" s="1"/>
  <c r="J5" i="2"/>
  <c r="U41" i="2"/>
  <c r="U42" i="2" s="1"/>
  <c r="S42" i="2" s="1"/>
  <c r="V62" i="2"/>
  <c r="T62" i="2" s="1"/>
  <c r="T61" i="2"/>
  <c r="D5" i="2"/>
  <c r="U51" i="2"/>
  <c r="S50" i="2"/>
  <c r="A6" i="2"/>
  <c r="M6" i="2" s="1"/>
  <c r="U61" i="2"/>
  <c r="S60" i="2"/>
  <c r="S56" i="2"/>
  <c r="V41" i="2"/>
  <c r="T40" i="2"/>
  <c r="S36" i="2"/>
  <c r="U37" i="2"/>
  <c r="S37" i="2" s="1"/>
  <c r="U32" i="2" l="1"/>
  <c r="S32" i="2" s="1"/>
  <c r="S46" i="2"/>
  <c r="A39" i="3"/>
  <c r="V52" i="2"/>
  <c r="T52" i="2" s="1"/>
  <c r="D6" i="2"/>
  <c r="J6" i="2"/>
  <c r="S41" i="2"/>
  <c r="H6" i="2"/>
  <c r="I6" i="2" s="1"/>
  <c r="S51" i="2"/>
  <c r="U52" i="2"/>
  <c r="S52" i="2" s="1"/>
  <c r="U62" i="2"/>
  <c r="S62" i="2" s="1"/>
  <c r="S61" i="2"/>
  <c r="A7" i="2"/>
  <c r="T41" i="2"/>
  <c r="V42" i="2"/>
  <c r="T42" i="2" s="1"/>
  <c r="D7" i="2" l="1"/>
  <c r="B18" i="1"/>
  <c r="J7" i="2"/>
  <c r="G18" i="1"/>
  <c r="A8" i="2"/>
  <c r="B19" i="1" s="1"/>
  <c r="H7" i="2"/>
  <c r="I7" i="2" s="1"/>
  <c r="L7" i="2"/>
  <c r="L6" i="2" s="1"/>
  <c r="L5" i="2" s="1"/>
  <c r="L4" i="2" s="1"/>
  <c r="L3" i="2" s="1"/>
  <c r="F18" i="1" l="1"/>
  <c r="D8" i="2"/>
  <c r="H8" i="2"/>
  <c r="K8" i="2" s="1"/>
  <c r="N8" i="2" s="1"/>
  <c r="A9" i="2"/>
  <c r="B20" i="1" s="1"/>
  <c r="M8" i="2"/>
  <c r="G19" i="1" s="1"/>
  <c r="O8" i="2"/>
  <c r="E18" i="1"/>
  <c r="H9" i="2" l="1"/>
  <c r="K9" i="2" s="1"/>
  <c r="L9" i="2" s="1"/>
  <c r="D9" i="2"/>
  <c r="A10" i="2"/>
  <c r="B21" i="1" s="1"/>
  <c r="I8" i="2"/>
  <c r="N9" i="2"/>
  <c r="L8" i="2"/>
  <c r="J8" i="2"/>
  <c r="F19" i="1" s="1"/>
  <c r="E19" i="1" s="1"/>
  <c r="I9" i="2" l="1"/>
  <c r="D10" i="2"/>
  <c r="A11" i="2"/>
  <c r="B22" i="1" s="1"/>
  <c r="H10" i="2"/>
  <c r="I10" i="2" s="1"/>
  <c r="M9" i="2"/>
  <c r="G20" i="1" s="1"/>
  <c r="O9" i="2"/>
  <c r="J9" i="2"/>
  <c r="K10" i="2" l="1"/>
  <c r="N10" i="2" s="1"/>
  <c r="M10" i="2" s="1"/>
  <c r="G21" i="1" s="1"/>
  <c r="H11" i="2"/>
  <c r="I11" i="2" s="1"/>
  <c r="D11" i="2"/>
  <c r="A12" i="2"/>
  <c r="B23" i="1" s="1"/>
  <c r="F20" i="1"/>
  <c r="E20" i="1" s="1"/>
  <c r="A13" i="2" l="1"/>
  <c r="B24" i="1" s="1"/>
  <c r="D12" i="2"/>
  <c r="H12" i="2"/>
  <c r="I12" i="2" s="1"/>
  <c r="K11" i="2"/>
  <c r="J10" i="2"/>
  <c r="F21" i="1" s="1"/>
  <c r="E21" i="1" s="1"/>
  <c r="L10" i="2"/>
  <c r="O10" i="2"/>
  <c r="AI11" i="2"/>
  <c r="N11" i="2"/>
  <c r="AK11" i="2"/>
  <c r="AJ11" i="2"/>
  <c r="AL11" i="2" s="1"/>
  <c r="L11" i="2"/>
  <c r="D13" i="2"/>
  <c r="A14" i="2"/>
  <c r="B25" i="1" s="1"/>
  <c r="H13" i="2"/>
  <c r="K12" i="2" l="1"/>
  <c r="AI12" i="2"/>
  <c r="N12" i="2"/>
  <c r="M11" i="2"/>
  <c r="G22" i="1" s="1"/>
  <c r="F22" i="1" s="1"/>
  <c r="E22" i="1" s="1"/>
  <c r="O11" i="2"/>
  <c r="AK12" i="2"/>
  <c r="AJ12" i="2"/>
  <c r="AL12" i="2" s="1"/>
  <c r="L12" i="2"/>
  <c r="J12" i="2"/>
  <c r="A15" i="2"/>
  <c r="B26" i="1" s="1"/>
  <c r="H14" i="2"/>
  <c r="D14" i="2"/>
  <c r="I13" i="2"/>
  <c r="K13" i="2"/>
  <c r="AI13" i="2" l="1"/>
  <c r="N13" i="2"/>
  <c r="M12" i="2"/>
  <c r="G23" i="1" s="1"/>
  <c r="F23" i="1" s="1"/>
  <c r="E23" i="1" s="1"/>
  <c r="O12" i="2"/>
  <c r="AK13" i="2"/>
  <c r="AJ13" i="2"/>
  <c r="AL13" i="2" s="1"/>
  <c r="L13" i="2"/>
  <c r="J13" i="2"/>
  <c r="I14" i="2"/>
  <c r="K14" i="2"/>
  <c r="A16" i="2"/>
  <c r="B27" i="1" s="1"/>
  <c r="D15" i="2"/>
  <c r="H15" i="2"/>
  <c r="AI14" i="2" l="1"/>
  <c r="N14" i="2"/>
  <c r="M13" i="2"/>
  <c r="G24" i="1" s="1"/>
  <c r="F24" i="1" s="1"/>
  <c r="E24" i="1" s="1"/>
  <c r="O13" i="2"/>
  <c r="AJ14" i="2"/>
  <c r="AL14" i="2" s="1"/>
  <c r="AK14" i="2"/>
  <c r="L14" i="2"/>
  <c r="J14" i="2"/>
  <c r="A17" i="2"/>
  <c r="B28" i="1" s="1"/>
  <c r="D16" i="2"/>
  <c r="H16" i="2"/>
  <c r="I15" i="2"/>
  <c r="K15" i="2"/>
  <c r="AI15" i="2" l="1"/>
  <c r="N15" i="2"/>
  <c r="M14" i="2"/>
  <c r="G25" i="1" s="1"/>
  <c r="F25" i="1" s="1"/>
  <c r="E25" i="1" s="1"/>
  <c r="O14" i="2"/>
  <c r="AK15" i="2"/>
  <c r="AJ15" i="2"/>
  <c r="AL15" i="2" s="1"/>
  <c r="L15" i="2"/>
  <c r="J15" i="2"/>
  <c r="I16" i="2"/>
  <c r="K16" i="2"/>
  <c r="D17" i="2"/>
  <c r="A18" i="2"/>
  <c r="B29" i="1" s="1"/>
  <c r="H17" i="2"/>
  <c r="AI16" i="2" l="1"/>
  <c r="AK16" i="2" s="1"/>
  <c r="N16" i="2"/>
  <c r="M15" i="2"/>
  <c r="G26" i="1" s="1"/>
  <c r="F26" i="1" s="1"/>
  <c r="E26" i="1" s="1"/>
  <c r="O15" i="2"/>
  <c r="L16" i="2"/>
  <c r="J16" i="2"/>
  <c r="A19" i="2"/>
  <c r="B30" i="1" s="1"/>
  <c r="H18" i="2"/>
  <c r="D18" i="2"/>
  <c r="I17" i="2"/>
  <c r="K17" i="2"/>
  <c r="AI17" i="2" l="1"/>
  <c r="N17" i="2"/>
  <c r="M16" i="2"/>
  <c r="G27" i="1" s="1"/>
  <c r="O16" i="2"/>
  <c r="F27" i="1"/>
  <c r="E27" i="1" s="1"/>
  <c r="AJ16" i="2"/>
  <c r="AL16" i="2" s="1"/>
  <c r="AK17" i="2"/>
  <c r="AJ17" i="2"/>
  <c r="AL17" i="2" s="1"/>
  <c r="L17" i="2"/>
  <c r="J17" i="2"/>
  <c r="I18" i="2"/>
  <c r="K18" i="2"/>
  <c r="A20" i="2"/>
  <c r="B31" i="1" s="1"/>
  <c r="H19" i="2"/>
  <c r="D19" i="2"/>
  <c r="M17" i="2" l="1"/>
  <c r="G28" i="1" s="1"/>
  <c r="F28" i="1" s="1"/>
  <c r="E28" i="1" s="1"/>
  <c r="O17" i="2"/>
  <c r="AI18" i="2"/>
  <c r="AJ18" i="2" s="1"/>
  <c r="AL18" i="2" s="1"/>
  <c r="N18" i="2"/>
  <c r="AK18" i="2"/>
  <c r="L18" i="2"/>
  <c r="J18" i="2"/>
  <c r="A21" i="2"/>
  <c r="B32" i="1" s="1"/>
  <c r="D20" i="2"/>
  <c r="H20" i="2"/>
  <c r="I19" i="2"/>
  <c r="K19" i="2"/>
  <c r="M18" i="2" l="1"/>
  <c r="G29" i="1" s="1"/>
  <c r="F29" i="1" s="1"/>
  <c r="E29" i="1" s="1"/>
  <c r="O18" i="2"/>
  <c r="AI19" i="2"/>
  <c r="AJ19" i="2" s="1"/>
  <c r="AL19" i="2" s="1"/>
  <c r="N19" i="2"/>
  <c r="AK19" i="2"/>
  <c r="L19" i="2"/>
  <c r="J19" i="2"/>
  <c r="I20" i="2"/>
  <c r="K20" i="2"/>
  <c r="H21" i="2"/>
  <c r="A22" i="2"/>
  <c r="B33" i="1" s="1"/>
  <c r="D21" i="2"/>
  <c r="AI20" i="2" l="1"/>
  <c r="AJ20" i="2" s="1"/>
  <c r="AL20" i="2" s="1"/>
  <c r="N20" i="2"/>
  <c r="M19" i="2"/>
  <c r="G30" i="1" s="1"/>
  <c r="F30" i="1" s="1"/>
  <c r="E30" i="1" s="1"/>
  <c r="O19" i="2"/>
  <c r="AK20" i="2"/>
  <c r="L20" i="2"/>
  <c r="J20" i="2"/>
  <c r="A23" i="2"/>
  <c r="B34" i="1" s="1"/>
  <c r="D22" i="2"/>
  <c r="H22" i="2"/>
  <c r="I21" i="2"/>
  <c r="K21" i="2"/>
  <c r="AI21" i="2" l="1"/>
  <c r="AJ21" i="2" s="1"/>
  <c r="AL21" i="2" s="1"/>
  <c r="N21" i="2"/>
  <c r="M20" i="2"/>
  <c r="G31" i="1" s="1"/>
  <c r="F31" i="1" s="1"/>
  <c r="E31" i="1" s="1"/>
  <c r="O20" i="2"/>
  <c r="AK21" i="2"/>
  <c r="L21" i="2"/>
  <c r="J21" i="2"/>
  <c r="I22" i="2"/>
  <c r="K22" i="2"/>
  <c r="H23" i="2"/>
  <c r="A24" i="2"/>
  <c r="B35" i="1" s="1"/>
  <c r="D23" i="2"/>
  <c r="AI22" i="2" l="1"/>
  <c r="AJ22" i="2" s="1"/>
  <c r="AL22" i="2" s="1"/>
  <c r="N22" i="2"/>
  <c r="M21" i="2"/>
  <c r="G32" i="1" s="1"/>
  <c r="F32" i="1" s="1"/>
  <c r="E32" i="1" s="1"/>
  <c r="O21" i="2"/>
  <c r="AK22" i="2"/>
  <c r="L22" i="2"/>
  <c r="J22" i="2"/>
  <c r="I23" i="2"/>
  <c r="K23" i="2"/>
  <c r="D24" i="2"/>
  <c r="A25" i="2"/>
  <c r="B36" i="1" s="1"/>
  <c r="H24" i="2"/>
  <c r="AI23" i="2" l="1"/>
  <c r="AJ23" i="2" s="1"/>
  <c r="AL23" i="2" s="1"/>
  <c r="N23" i="2"/>
  <c r="M22" i="2"/>
  <c r="G33" i="1" s="1"/>
  <c r="F33" i="1" s="1"/>
  <c r="E33" i="1" s="1"/>
  <c r="O22" i="2"/>
  <c r="AK23" i="2"/>
  <c r="L23" i="2"/>
  <c r="J23" i="2"/>
  <c r="D25" i="2"/>
  <c r="H25" i="2"/>
  <c r="A26" i="2"/>
  <c r="B37" i="1" s="1"/>
  <c r="I24" i="2"/>
  <c r="K24" i="2"/>
  <c r="AI24" i="2" l="1"/>
  <c r="AK24" i="2" s="1"/>
  <c r="N24" i="2"/>
  <c r="M23" i="2"/>
  <c r="G34" i="1" s="1"/>
  <c r="F34" i="1" s="1"/>
  <c r="E34" i="1" s="1"/>
  <c r="O23" i="2"/>
  <c r="L24" i="2"/>
  <c r="J24" i="2"/>
  <c r="A27" i="2"/>
  <c r="B38" i="1" s="1"/>
  <c r="H26" i="2"/>
  <c r="D26" i="2"/>
  <c r="I25" i="2"/>
  <c r="K25" i="2"/>
  <c r="N25" i="2" s="1"/>
  <c r="AJ24" i="2" l="1"/>
  <c r="AL24" i="2" s="1"/>
  <c r="M24" i="2"/>
  <c r="G35" i="1" s="1"/>
  <c r="F35" i="1" s="1"/>
  <c r="E35" i="1" s="1"/>
  <c r="O24" i="2"/>
  <c r="M25" i="2"/>
  <c r="G36" i="1" s="1"/>
  <c r="O25" i="2"/>
  <c r="AI25" i="2"/>
  <c r="AC25" i="2"/>
  <c r="AE25" i="2" s="1"/>
  <c r="AE26" i="2" s="1"/>
  <c r="AE27" i="2" s="1"/>
  <c r="AE28" i="2" s="1"/>
  <c r="AE29" i="2" s="1"/>
  <c r="AE30" i="2" s="1"/>
  <c r="AE31" i="2" s="1"/>
  <c r="AE32" i="2" s="1"/>
  <c r="AE33" i="2" s="1"/>
  <c r="AE34" i="2" s="1"/>
  <c r="AE35" i="2" s="1"/>
  <c r="AE36" i="2" s="1"/>
  <c r="AE37" i="2" s="1"/>
  <c r="AE38" i="2" s="1"/>
  <c r="AE39" i="2" s="1"/>
  <c r="AE40" i="2" s="1"/>
  <c r="AE41" i="2" s="1"/>
  <c r="AE42" i="2" s="1"/>
  <c r="AE43" i="2" s="1"/>
  <c r="AE44" i="2" s="1"/>
  <c r="AE45" i="2" s="1"/>
  <c r="AE46" i="2" s="1"/>
  <c r="AE47" i="2" s="1"/>
  <c r="AE48" i="2" s="1"/>
  <c r="AE49" i="2" s="1"/>
  <c r="AE50" i="2" s="1"/>
  <c r="AE51" i="2" s="1"/>
  <c r="AE52" i="2" s="1"/>
  <c r="AE53" i="2" s="1"/>
  <c r="AE54" i="2" s="1"/>
  <c r="AE55" i="2" s="1"/>
  <c r="AE56" i="2" s="1"/>
  <c r="AE57" i="2" s="1"/>
  <c r="AE58" i="2" s="1"/>
  <c r="AE59" i="2" s="1"/>
  <c r="AE60" i="2" s="1"/>
  <c r="AE61" i="2" s="1"/>
  <c r="AE62" i="2" s="1"/>
  <c r="AE63" i="2" s="1"/>
  <c r="AE64" i="2" s="1"/>
  <c r="AE65" i="2" s="1"/>
  <c r="AE66" i="2" s="1"/>
  <c r="L25" i="2"/>
  <c r="J25" i="2"/>
  <c r="I26" i="2"/>
  <c r="K26" i="2"/>
  <c r="N26" i="2" s="1"/>
  <c r="A28" i="2"/>
  <c r="B39" i="1" s="1"/>
  <c r="D27" i="2"/>
  <c r="H27" i="2"/>
  <c r="F36" i="1" l="1"/>
  <c r="E36" i="1" s="1"/>
  <c r="M26" i="2"/>
  <c r="G37" i="1" s="1"/>
  <c r="O26" i="2"/>
  <c r="AI26" i="2"/>
  <c r="AC26" i="2"/>
  <c r="AK25" i="2"/>
  <c r="AJ25" i="2"/>
  <c r="AL25" i="2" s="1"/>
  <c r="L26" i="2"/>
  <c r="J26" i="2"/>
  <c r="A29" i="2"/>
  <c r="B40" i="1" s="1"/>
  <c r="D28" i="2"/>
  <c r="H28" i="2"/>
  <c r="I27" i="2"/>
  <c r="K27" i="2"/>
  <c r="N27" i="2" s="1"/>
  <c r="F37" i="1" l="1"/>
  <c r="E37" i="1" s="1"/>
  <c r="M27" i="2"/>
  <c r="G38" i="1" s="1"/>
  <c r="O27" i="2"/>
  <c r="AI27" i="2"/>
  <c r="AC27" i="2"/>
  <c r="AK26" i="2"/>
  <c r="AJ26" i="2"/>
  <c r="AL26" i="2" s="1"/>
  <c r="L27" i="2"/>
  <c r="J27" i="2"/>
  <c r="I28" i="2"/>
  <c r="K28" i="2"/>
  <c r="N28" i="2" s="1"/>
  <c r="H29" i="2"/>
  <c r="A30" i="2"/>
  <c r="B41" i="1" s="1"/>
  <c r="D29" i="2"/>
  <c r="F38" i="1" l="1"/>
  <c r="E38" i="1" s="1"/>
  <c r="M28" i="2"/>
  <c r="G39" i="1" s="1"/>
  <c r="O28" i="2"/>
  <c r="AI28" i="2"/>
  <c r="AC28" i="2"/>
  <c r="AK27" i="2"/>
  <c r="AJ27" i="2"/>
  <c r="AL27" i="2" s="1"/>
  <c r="L28" i="2"/>
  <c r="J28" i="2"/>
  <c r="A31" i="2"/>
  <c r="B42" i="1" s="1"/>
  <c r="H30" i="2"/>
  <c r="D30" i="2"/>
  <c r="I29" i="2"/>
  <c r="K29" i="2"/>
  <c r="N29" i="2" s="1"/>
  <c r="M29" i="2" l="1"/>
  <c r="G40" i="1" s="1"/>
  <c r="O29" i="2"/>
  <c r="F39" i="1"/>
  <c r="E39" i="1" s="1"/>
  <c r="AI29" i="2"/>
  <c r="AC29" i="2"/>
  <c r="AJ28" i="2"/>
  <c r="AL28" i="2" s="1"/>
  <c r="AK28" i="2"/>
  <c r="L29" i="2"/>
  <c r="J29" i="2"/>
  <c r="F40" i="1" s="1"/>
  <c r="E40" i="1" s="1"/>
  <c r="I30" i="2"/>
  <c r="K30" i="2"/>
  <c r="N30" i="2" s="1"/>
  <c r="A32" i="2"/>
  <c r="D31" i="2"/>
  <c r="H31" i="2"/>
  <c r="M30" i="2" l="1"/>
  <c r="G41" i="1" s="1"/>
  <c r="O30" i="2"/>
  <c r="B43" i="1"/>
  <c r="AI30" i="2"/>
  <c r="AC30" i="2"/>
  <c r="AK29" i="2"/>
  <c r="AJ29" i="2"/>
  <c r="AL29" i="2" s="1"/>
  <c r="L30" i="2"/>
  <c r="J30" i="2"/>
  <c r="F41" i="1" s="1"/>
  <c r="E41" i="1" s="1"/>
  <c r="A33" i="2"/>
  <c r="B44" i="1" s="1"/>
  <c r="D32" i="2"/>
  <c r="H32" i="2"/>
  <c r="I31" i="2"/>
  <c r="K31" i="2"/>
  <c r="J31" i="2" l="1"/>
  <c r="N31" i="2"/>
  <c r="AK30" i="2"/>
  <c r="AJ30" i="2"/>
  <c r="AL30" i="2" s="1"/>
  <c r="AI31" i="2"/>
  <c r="AC31" i="2"/>
  <c r="L31" i="2"/>
  <c r="I32" i="2"/>
  <c r="K32" i="2"/>
  <c r="H33" i="2"/>
  <c r="D33" i="2"/>
  <c r="A34" i="2"/>
  <c r="B45" i="1" s="1"/>
  <c r="M31" i="2" l="1"/>
  <c r="G42" i="1" s="1"/>
  <c r="F42" i="1" s="1"/>
  <c r="E42" i="1" s="1"/>
  <c r="O31" i="2"/>
  <c r="J32" i="2"/>
  <c r="N32" i="2"/>
  <c r="AI32" i="2"/>
  <c r="AC32" i="2"/>
  <c r="AK31" i="2"/>
  <c r="AJ31" i="2"/>
  <c r="AL31" i="2" s="1"/>
  <c r="L32" i="2"/>
  <c r="I33" i="2"/>
  <c r="K33" i="2"/>
  <c r="N33" i="2" s="1"/>
  <c r="A35" i="2"/>
  <c r="B46" i="1" s="1"/>
  <c r="D34" i="2"/>
  <c r="H34" i="2"/>
  <c r="M32" i="2" l="1"/>
  <c r="G43" i="1" s="1"/>
  <c r="F43" i="1" s="1"/>
  <c r="E43" i="1" s="1"/>
  <c r="O32" i="2"/>
  <c r="M33" i="2"/>
  <c r="G44" i="1" s="1"/>
  <c r="O33" i="2"/>
  <c r="AI33" i="2"/>
  <c r="AC33" i="2"/>
  <c r="AK32" i="2"/>
  <c r="AJ32" i="2"/>
  <c r="AL32" i="2" s="1"/>
  <c r="L33" i="2"/>
  <c r="J33" i="2"/>
  <c r="F44" i="1" s="1"/>
  <c r="E44" i="1" s="1"/>
  <c r="A36" i="2"/>
  <c r="I18" i="1" s="1"/>
  <c r="H35" i="2"/>
  <c r="D35" i="2"/>
  <c r="I34" i="2"/>
  <c r="K34" i="2"/>
  <c r="N34" i="2" s="1"/>
  <c r="M34" i="2" l="1"/>
  <c r="G45" i="1" s="1"/>
  <c r="O34" i="2"/>
  <c r="AI34" i="2"/>
  <c r="AC34" i="2"/>
  <c r="AK33" i="2"/>
  <c r="AJ33" i="2"/>
  <c r="AL33" i="2" s="1"/>
  <c r="L34" i="2"/>
  <c r="J34" i="2"/>
  <c r="I35" i="2"/>
  <c r="K35" i="2"/>
  <c r="N35" i="2" s="1"/>
  <c r="A37" i="2"/>
  <c r="I19" i="1" s="1"/>
  <c r="D36" i="2"/>
  <c r="H36" i="2"/>
  <c r="M35" i="2" l="1"/>
  <c r="G46" i="1" s="1"/>
  <c r="O35" i="2"/>
  <c r="F45" i="1"/>
  <c r="E45" i="1" s="1"/>
  <c r="AI35" i="2"/>
  <c r="AC35" i="2"/>
  <c r="AJ34" i="2"/>
  <c r="AL34" i="2" s="1"/>
  <c r="AK34" i="2"/>
  <c r="L35" i="2"/>
  <c r="J35" i="2"/>
  <c r="F46" i="1" s="1"/>
  <c r="E46" i="1" s="1"/>
  <c r="A38" i="2"/>
  <c r="I20" i="1" s="1"/>
  <c r="D37" i="2"/>
  <c r="H37" i="2"/>
  <c r="I36" i="2"/>
  <c r="K36" i="2"/>
  <c r="N36" i="2" s="1"/>
  <c r="M36" i="2" l="1"/>
  <c r="N18" i="1" s="1"/>
  <c r="O36" i="2"/>
  <c r="AI36" i="2"/>
  <c r="AC36" i="2"/>
  <c r="AK35" i="2"/>
  <c r="AJ35" i="2"/>
  <c r="AL35" i="2" s="1"/>
  <c r="L36" i="2"/>
  <c r="J36" i="2"/>
  <c r="I37" i="2"/>
  <c r="K37" i="2"/>
  <c r="N37" i="2" s="1"/>
  <c r="A39" i="2"/>
  <c r="I21" i="1" s="1"/>
  <c r="H38" i="2"/>
  <c r="D38" i="2"/>
  <c r="M37" i="2" l="1"/>
  <c r="N19" i="1" s="1"/>
  <c r="O37" i="2"/>
  <c r="M18" i="1"/>
  <c r="L18" i="1" s="1"/>
  <c r="AI37" i="2"/>
  <c r="AD37" i="2"/>
  <c r="AF37" i="2" s="1"/>
  <c r="AC37" i="2"/>
  <c r="AK36" i="2"/>
  <c r="AJ36" i="2"/>
  <c r="AL36" i="2" s="1"/>
  <c r="L37" i="2"/>
  <c r="J37" i="2"/>
  <c r="I38" i="2"/>
  <c r="K38" i="2"/>
  <c r="N38" i="2" s="1"/>
  <c r="A40" i="2"/>
  <c r="I22" i="1" s="1"/>
  <c r="H39" i="2"/>
  <c r="D39" i="2"/>
  <c r="M38" i="2" l="1"/>
  <c r="N20" i="1" s="1"/>
  <c r="O38" i="2"/>
  <c r="M19" i="1"/>
  <c r="L19" i="1" s="1"/>
  <c r="AI38" i="2"/>
  <c r="AD38" i="2"/>
  <c r="AF38" i="2" s="1"/>
  <c r="AC38" i="2"/>
  <c r="AK37" i="2"/>
  <c r="AJ37" i="2"/>
  <c r="AL37" i="2" s="1"/>
  <c r="L38" i="2"/>
  <c r="J38" i="2"/>
  <c r="M20" i="1" s="1"/>
  <c r="L20" i="1" s="1"/>
  <c r="I39" i="2"/>
  <c r="K39" i="2"/>
  <c r="N39" i="2" s="1"/>
  <c r="D40" i="2"/>
  <c r="A41" i="2"/>
  <c r="I23" i="1" s="1"/>
  <c r="H40" i="2"/>
  <c r="M39" i="2" l="1"/>
  <c r="N21" i="1" s="1"/>
  <c r="O39" i="2"/>
  <c r="AI39" i="2"/>
  <c r="AC39" i="2"/>
  <c r="AD39" i="2"/>
  <c r="AF39" i="2" s="1"/>
  <c r="AK38" i="2"/>
  <c r="AJ38" i="2"/>
  <c r="AL38" i="2" s="1"/>
  <c r="L39" i="2"/>
  <c r="J39" i="2"/>
  <c r="A42" i="2"/>
  <c r="I24" i="1" s="1"/>
  <c r="D41" i="2"/>
  <c r="H41" i="2"/>
  <c r="I40" i="2"/>
  <c r="K40" i="2"/>
  <c r="N40" i="2" s="1"/>
  <c r="M40" i="2" l="1"/>
  <c r="N22" i="1" s="1"/>
  <c r="O40" i="2"/>
  <c r="M21" i="1"/>
  <c r="L21" i="1" s="1"/>
  <c r="AI40" i="2"/>
  <c r="AC40" i="2"/>
  <c r="AD40" i="2"/>
  <c r="AF40" i="2" s="1"/>
  <c r="AK39" i="2"/>
  <c r="AJ39" i="2"/>
  <c r="AL39" i="2" s="1"/>
  <c r="L40" i="2"/>
  <c r="J40" i="2"/>
  <c r="M22" i="1" s="1"/>
  <c r="L22" i="1" s="1"/>
  <c r="I41" i="2"/>
  <c r="K41" i="2"/>
  <c r="N41" i="2" s="1"/>
  <c r="A43" i="2"/>
  <c r="I25" i="1" s="1"/>
  <c r="H42" i="2"/>
  <c r="D42" i="2"/>
  <c r="M41" i="2" l="1"/>
  <c r="N23" i="1" s="1"/>
  <c r="O41" i="2"/>
  <c r="AI41" i="2"/>
  <c r="AC41" i="2"/>
  <c r="AD41" i="2"/>
  <c r="AF41" i="2" s="1"/>
  <c r="AJ40" i="2"/>
  <c r="AL40" i="2" s="1"/>
  <c r="AK40" i="2"/>
  <c r="L41" i="2"/>
  <c r="J41" i="2"/>
  <c r="I42" i="2"/>
  <c r="K42" i="2"/>
  <c r="N42" i="2" s="1"/>
  <c r="H43" i="2"/>
  <c r="A44" i="2"/>
  <c r="I26" i="1" s="1"/>
  <c r="D43" i="2"/>
  <c r="M23" i="1" l="1"/>
  <c r="L23" i="1" s="1"/>
  <c r="M42" i="2"/>
  <c r="N24" i="1" s="1"/>
  <c r="O42" i="2"/>
  <c r="AI42" i="2"/>
  <c r="AD42" i="2"/>
  <c r="AF42" i="2" s="1"/>
  <c r="AC42" i="2"/>
  <c r="AK41" i="2"/>
  <c r="AJ41" i="2"/>
  <c r="AL41" i="2" s="1"/>
  <c r="L42" i="2"/>
  <c r="J42" i="2"/>
  <c r="M24" i="1" s="1"/>
  <c r="L24" i="1" s="1"/>
  <c r="D44" i="2"/>
  <c r="A45" i="2"/>
  <c r="I27" i="1" s="1"/>
  <c r="H44" i="2"/>
  <c r="I43" i="2"/>
  <c r="K43" i="2"/>
  <c r="N43" i="2" s="1"/>
  <c r="M43" i="2" l="1"/>
  <c r="N25" i="1" s="1"/>
  <c r="O43" i="2"/>
  <c r="AK42" i="2"/>
  <c r="AJ42" i="2"/>
  <c r="AL42" i="2" s="1"/>
  <c r="AI43" i="2"/>
  <c r="AD43" i="2"/>
  <c r="AF43" i="2" s="1"/>
  <c r="AC43" i="2"/>
  <c r="L43" i="2"/>
  <c r="J43" i="2"/>
  <c r="M25" i="1" s="1"/>
  <c r="L25" i="1" s="1"/>
  <c r="I44" i="2"/>
  <c r="K44" i="2"/>
  <c r="N44" i="2" s="1"/>
  <c r="D45" i="2"/>
  <c r="A46" i="2"/>
  <c r="I28" i="1" s="1"/>
  <c r="H45" i="2"/>
  <c r="M44" i="2" l="1"/>
  <c r="N26" i="1" s="1"/>
  <c r="O44" i="2"/>
  <c r="AK43" i="2"/>
  <c r="AJ43" i="2"/>
  <c r="AL43" i="2" s="1"/>
  <c r="AI44" i="2"/>
  <c r="AC44" i="2"/>
  <c r="AD44" i="2"/>
  <c r="AF44" i="2" s="1"/>
  <c r="L44" i="2"/>
  <c r="J44" i="2"/>
  <c r="A47" i="2"/>
  <c r="D46" i="2"/>
  <c r="H46" i="2"/>
  <c r="I45" i="2"/>
  <c r="K45" i="2"/>
  <c r="N45" i="2" s="1"/>
  <c r="M45" i="2" l="1"/>
  <c r="N27" i="1" s="1"/>
  <c r="O45" i="2"/>
  <c r="M26" i="1"/>
  <c r="L26" i="1" s="1"/>
  <c r="I29" i="1"/>
  <c r="V41" i="3"/>
  <c r="AK44" i="2"/>
  <c r="AJ44" i="2"/>
  <c r="AL44" i="2" s="1"/>
  <c r="AI45" i="2"/>
  <c r="AC45" i="2"/>
  <c r="AD45" i="2"/>
  <c r="AF45" i="2" s="1"/>
  <c r="L45" i="2"/>
  <c r="J45" i="2"/>
  <c r="M27" i="1" s="1"/>
  <c r="L27" i="1" s="1"/>
  <c r="I46" i="2"/>
  <c r="K46" i="2"/>
  <c r="N46" i="2" s="1"/>
  <c r="A48" i="2"/>
  <c r="I30" i="1" s="1"/>
  <c r="H47" i="2"/>
  <c r="D47" i="2"/>
  <c r="M46" i="2" l="1"/>
  <c r="N28" i="1" s="1"/>
  <c r="O46" i="2"/>
  <c r="I48" i="3"/>
  <c r="N74" i="3" s="1"/>
  <c r="N78" i="3" s="1"/>
  <c r="I52" i="3"/>
  <c r="I54" i="3"/>
  <c r="I50" i="3"/>
  <c r="AK45" i="2"/>
  <c r="AJ45" i="2"/>
  <c r="AL45" i="2" s="1"/>
  <c r="AI46" i="2"/>
  <c r="AD46" i="2"/>
  <c r="AF46" i="2" s="1"/>
  <c r="AC46" i="2"/>
  <c r="L46" i="2"/>
  <c r="J46" i="2"/>
  <c r="M28" i="1" s="1"/>
  <c r="L28" i="1" s="1"/>
  <c r="I47" i="2"/>
  <c r="K47" i="2"/>
  <c r="N47" i="2" s="1"/>
  <c r="D48" i="2"/>
  <c r="A49" i="2"/>
  <c r="I31" i="1" s="1"/>
  <c r="H48" i="2"/>
  <c r="M47" i="2" l="1"/>
  <c r="N29" i="1" s="1"/>
  <c r="O47" i="2"/>
  <c r="AI47" i="2"/>
  <c r="AC47" i="2"/>
  <c r="AD47" i="2"/>
  <c r="AF47" i="2" s="1"/>
  <c r="AJ46" i="2"/>
  <c r="AL46" i="2" s="1"/>
  <c r="AK46" i="2"/>
  <c r="L47" i="2"/>
  <c r="J47" i="2"/>
  <c r="D49" i="2"/>
  <c r="A50" i="2"/>
  <c r="I32" i="1" s="1"/>
  <c r="H49" i="2"/>
  <c r="I48" i="2"/>
  <c r="K48" i="2"/>
  <c r="N48" i="2" s="1"/>
  <c r="M29" i="1" l="1"/>
  <c r="L29" i="1" s="1"/>
  <c r="M48" i="2"/>
  <c r="N30" i="1" s="1"/>
  <c r="O48" i="2"/>
  <c r="AI48" i="2"/>
  <c r="AD48" i="2"/>
  <c r="AF48" i="2" s="1"/>
  <c r="AC48" i="2"/>
  <c r="AK47" i="2"/>
  <c r="AJ47" i="2"/>
  <c r="AL47" i="2" s="1"/>
  <c r="L48" i="2"/>
  <c r="J48" i="2"/>
  <c r="M30" i="1" s="1"/>
  <c r="L30" i="1" s="1"/>
  <c r="I49" i="2"/>
  <c r="K49" i="2"/>
  <c r="N49" i="2" s="1"/>
  <c r="A51" i="2"/>
  <c r="I33" i="1" s="1"/>
  <c r="D50" i="2"/>
  <c r="H50" i="2"/>
  <c r="M49" i="2" l="1"/>
  <c r="N31" i="1" s="1"/>
  <c r="O49" i="2"/>
  <c r="AI49" i="2"/>
  <c r="AC49" i="2"/>
  <c r="AD49" i="2"/>
  <c r="AF49" i="2" s="1"/>
  <c r="AK48" i="2"/>
  <c r="AJ48" i="2"/>
  <c r="AL48" i="2" s="1"/>
  <c r="L49" i="2"/>
  <c r="J49" i="2"/>
  <c r="A52" i="2"/>
  <c r="I34" i="1" s="1"/>
  <c r="D51" i="2"/>
  <c r="H51" i="2"/>
  <c r="I50" i="2"/>
  <c r="K50" i="2"/>
  <c r="N50" i="2" s="1"/>
  <c r="M50" i="2" l="1"/>
  <c r="N32" i="1" s="1"/>
  <c r="O50" i="2"/>
  <c r="M31" i="1"/>
  <c r="L31" i="1" s="1"/>
  <c r="AI50" i="2"/>
  <c r="AD50" i="2"/>
  <c r="AF50" i="2" s="1"/>
  <c r="AC50" i="2"/>
  <c r="AK49" i="2"/>
  <c r="AJ49" i="2"/>
  <c r="AL49" i="2" s="1"/>
  <c r="L50" i="2"/>
  <c r="J50" i="2"/>
  <c r="I51" i="2"/>
  <c r="K51" i="2"/>
  <c r="N51" i="2" s="1"/>
  <c r="A53" i="2"/>
  <c r="I35" i="1" s="1"/>
  <c r="D52" i="2"/>
  <c r="H52" i="2"/>
  <c r="M32" i="1" l="1"/>
  <c r="L32" i="1" s="1"/>
  <c r="M51" i="2"/>
  <c r="N33" i="1" s="1"/>
  <c r="O51" i="2"/>
  <c r="AI51" i="2"/>
  <c r="AC51" i="2"/>
  <c r="AD51" i="2"/>
  <c r="AF51" i="2" s="1"/>
  <c r="AJ50" i="2"/>
  <c r="AL50" i="2" s="1"/>
  <c r="AK50" i="2"/>
  <c r="L51" i="2"/>
  <c r="J51" i="2"/>
  <c r="M33" i="1" s="1"/>
  <c r="L33" i="1" s="1"/>
  <c r="A54" i="2"/>
  <c r="I36" i="1" s="1"/>
  <c r="D53" i="2"/>
  <c r="H53" i="2"/>
  <c r="I52" i="2"/>
  <c r="K52" i="2"/>
  <c r="N52" i="2" s="1"/>
  <c r="M52" i="2" l="1"/>
  <c r="N34" i="1" s="1"/>
  <c r="O52" i="2"/>
  <c r="AI52" i="2"/>
  <c r="AD52" i="2"/>
  <c r="AF52" i="2" s="1"/>
  <c r="AC52" i="2"/>
  <c r="AK51" i="2"/>
  <c r="AJ51" i="2"/>
  <c r="AL51" i="2" s="1"/>
  <c r="L52" i="2"/>
  <c r="J52" i="2"/>
  <c r="M34" i="1" s="1"/>
  <c r="L34" i="1" s="1"/>
  <c r="I53" i="2"/>
  <c r="K53" i="2"/>
  <c r="N53" i="2" s="1"/>
  <c r="A55" i="2"/>
  <c r="I37" i="1" s="1"/>
  <c r="D54" i="2"/>
  <c r="H54" i="2"/>
  <c r="M53" i="2" l="1"/>
  <c r="N35" i="1" s="1"/>
  <c r="O53" i="2"/>
  <c r="AI53" i="2"/>
  <c r="AC53" i="2"/>
  <c r="AD53" i="2"/>
  <c r="AF53" i="2" s="1"/>
  <c r="AK52" i="2"/>
  <c r="AJ52" i="2"/>
  <c r="AL52" i="2" s="1"/>
  <c r="L53" i="2"/>
  <c r="J53" i="2"/>
  <c r="D55" i="2"/>
  <c r="A56" i="2"/>
  <c r="I38" i="1" s="1"/>
  <c r="H55" i="2"/>
  <c r="I54" i="2"/>
  <c r="K54" i="2"/>
  <c r="N54" i="2" s="1"/>
  <c r="M35" i="1" l="1"/>
  <c r="L35" i="1" s="1"/>
  <c r="M54" i="2"/>
  <c r="N36" i="1" s="1"/>
  <c r="O54" i="2"/>
  <c r="AK53" i="2"/>
  <c r="AJ53" i="2"/>
  <c r="AL53" i="2" s="1"/>
  <c r="AI54" i="2"/>
  <c r="AD54" i="2"/>
  <c r="AF54" i="2" s="1"/>
  <c r="AC54" i="2"/>
  <c r="L54" i="2"/>
  <c r="J54" i="2"/>
  <c r="M36" i="1" s="1"/>
  <c r="L36" i="1" s="1"/>
  <c r="I55" i="2"/>
  <c r="K55" i="2"/>
  <c r="N55" i="2" s="1"/>
  <c r="A57" i="2"/>
  <c r="I39" i="1" s="1"/>
  <c r="D56" i="2"/>
  <c r="H56" i="2"/>
  <c r="M55" i="2" l="1"/>
  <c r="N37" i="1" s="1"/>
  <c r="O55" i="2"/>
  <c r="AI55" i="2"/>
  <c r="AD55" i="2"/>
  <c r="AF55" i="2" s="1"/>
  <c r="AC55" i="2"/>
  <c r="AJ54" i="2"/>
  <c r="AL54" i="2" s="1"/>
  <c r="AK54" i="2"/>
  <c r="L55" i="2"/>
  <c r="J55" i="2"/>
  <c r="A58" i="2"/>
  <c r="I40" i="1" s="1"/>
  <c r="D57" i="2"/>
  <c r="H57" i="2"/>
  <c r="I56" i="2"/>
  <c r="K56" i="2"/>
  <c r="N56" i="2" s="1"/>
  <c r="M37" i="1" l="1"/>
  <c r="L37" i="1" s="1"/>
  <c r="M56" i="2"/>
  <c r="N38" i="1" s="1"/>
  <c r="O56" i="2"/>
  <c r="AK55" i="2"/>
  <c r="AJ55" i="2"/>
  <c r="AL55" i="2" s="1"/>
  <c r="AI56" i="2"/>
  <c r="AC56" i="2"/>
  <c r="AD56" i="2"/>
  <c r="AF56" i="2" s="1"/>
  <c r="L56" i="2"/>
  <c r="J56" i="2"/>
  <c r="I57" i="2"/>
  <c r="K57" i="2"/>
  <c r="N57" i="2" s="1"/>
  <c r="A59" i="2"/>
  <c r="I41" i="1" s="1"/>
  <c r="D58" i="2"/>
  <c r="H58" i="2"/>
  <c r="M38" i="1" l="1"/>
  <c r="L38" i="1" s="1"/>
  <c r="M57" i="2"/>
  <c r="N39" i="1" s="1"/>
  <c r="O57" i="2"/>
  <c r="AI57" i="2"/>
  <c r="AC57" i="2"/>
  <c r="AD57" i="2"/>
  <c r="AF57" i="2" s="1"/>
  <c r="AK56" i="2"/>
  <c r="AJ56" i="2"/>
  <c r="AL56" i="2" s="1"/>
  <c r="L57" i="2"/>
  <c r="J57" i="2"/>
  <c r="A60" i="2"/>
  <c r="I42" i="1" s="1"/>
  <c r="D59" i="2"/>
  <c r="H59" i="2"/>
  <c r="I58" i="2"/>
  <c r="K58" i="2"/>
  <c r="N58" i="2" s="1"/>
  <c r="M39" i="1" l="1"/>
  <c r="L39" i="1" s="1"/>
  <c r="M58" i="2"/>
  <c r="N40" i="1" s="1"/>
  <c r="O58" i="2"/>
  <c r="AK57" i="2"/>
  <c r="AJ57" i="2"/>
  <c r="AL57" i="2" s="1"/>
  <c r="AI58" i="2"/>
  <c r="AD58" i="2"/>
  <c r="AF58" i="2" s="1"/>
  <c r="AC58" i="2"/>
  <c r="L58" i="2"/>
  <c r="J58" i="2"/>
  <c r="I59" i="2"/>
  <c r="K59" i="2"/>
  <c r="N59" i="2" s="1"/>
  <c r="A61" i="2"/>
  <c r="I43" i="1" s="1"/>
  <c r="D60" i="2"/>
  <c r="H60" i="2"/>
  <c r="M40" i="1" l="1"/>
  <c r="L40" i="1" s="1"/>
  <c r="M59" i="2"/>
  <c r="N41" i="1" s="1"/>
  <c r="O59" i="2"/>
  <c r="AI59" i="2"/>
  <c r="AD59" i="2"/>
  <c r="AF59" i="2" s="1"/>
  <c r="AC59" i="2"/>
  <c r="AJ58" i="2"/>
  <c r="AL58" i="2" s="1"/>
  <c r="AK58" i="2"/>
  <c r="L59" i="2"/>
  <c r="J59" i="2"/>
  <c r="M41" i="1" s="1"/>
  <c r="L41" i="1" s="1"/>
  <c r="A62" i="2"/>
  <c r="I44" i="1" s="1"/>
  <c r="D61" i="2"/>
  <c r="H61" i="2"/>
  <c r="I60" i="2"/>
  <c r="K60" i="2"/>
  <c r="N60" i="2" s="1"/>
  <c r="M60" i="2" l="1"/>
  <c r="N42" i="1" s="1"/>
  <c r="O60" i="2"/>
  <c r="AJ59" i="2"/>
  <c r="AL59" i="2" s="1"/>
  <c r="AK59" i="2"/>
  <c r="AI60" i="2"/>
  <c r="AC60" i="2"/>
  <c r="AD60" i="2"/>
  <c r="AF60" i="2" s="1"/>
  <c r="L60" i="2"/>
  <c r="J60" i="2"/>
  <c r="M42" i="1" s="1"/>
  <c r="L42" i="1" s="1"/>
  <c r="I61" i="2"/>
  <c r="K61" i="2"/>
  <c r="N61" i="2" s="1"/>
  <c r="H62" i="2"/>
  <c r="A63" i="2"/>
  <c r="I45" i="1" s="1"/>
  <c r="D62" i="2"/>
  <c r="M61" i="2" l="1"/>
  <c r="N43" i="1" s="1"/>
  <c r="O61" i="2"/>
  <c r="AC61" i="2"/>
  <c r="AD61" i="2"/>
  <c r="AF61" i="2" s="1"/>
  <c r="AI61" i="2"/>
  <c r="AJ60" i="2"/>
  <c r="AL60" i="2" s="1"/>
  <c r="AK60" i="2"/>
  <c r="L61" i="2"/>
  <c r="J61" i="2"/>
  <c r="A64" i="2"/>
  <c r="H63" i="2"/>
  <c r="D63" i="2"/>
  <c r="I62" i="2"/>
  <c r="K62" i="2"/>
  <c r="N62" i="2" s="1"/>
  <c r="M43" i="1" l="1"/>
  <c r="L43" i="1" s="1"/>
  <c r="M62" i="2"/>
  <c r="N44" i="1" s="1"/>
  <c r="O62" i="2"/>
  <c r="AJ61" i="2"/>
  <c r="AL61" i="2" s="1"/>
  <c r="AK61" i="2"/>
  <c r="AD62" i="2"/>
  <c r="AF62" i="2" s="1"/>
  <c r="AI62" i="2"/>
  <c r="AC62" i="2"/>
  <c r="L62" i="2"/>
  <c r="J62" i="2"/>
  <c r="M44" i="1" s="1"/>
  <c r="L44" i="1" s="1"/>
  <c r="I63" i="2"/>
  <c r="K63" i="2"/>
  <c r="N63" i="2" s="1"/>
  <c r="A65" i="2"/>
  <c r="C64" i="2"/>
  <c r="B64" i="2" s="1"/>
  <c r="M63" i="2" l="1"/>
  <c r="N45" i="1" s="1"/>
  <c r="O63" i="2"/>
  <c r="AC63" i="2"/>
  <c r="AI63" i="2"/>
  <c r="AD63" i="2"/>
  <c r="AF63" i="2" s="1"/>
  <c r="AJ62" i="2"/>
  <c r="AL62" i="2" s="1"/>
  <c r="AK62" i="2"/>
  <c r="L63" i="2"/>
  <c r="J63" i="2"/>
  <c r="A66" i="2"/>
  <c r="C65" i="2"/>
  <c r="B65" i="2" s="1"/>
  <c r="M45" i="1" l="1"/>
  <c r="L45" i="1" s="1"/>
  <c r="AJ63" i="2"/>
  <c r="AL63" i="2" s="1"/>
  <c r="AK63" i="2"/>
  <c r="C66" i="2"/>
  <c r="B66" i="2" s="1"/>
  <c r="A67" i="2"/>
  <c r="A68" i="2" l="1"/>
  <c r="C67" i="2"/>
  <c r="B67" i="2" s="1"/>
  <c r="A69" i="2" l="1"/>
  <c r="C68" i="2"/>
  <c r="B68" i="2" s="1"/>
  <c r="C69" i="2" l="1"/>
  <c r="B69" i="2" s="1"/>
  <c r="A70" i="2"/>
  <c r="A71" i="2" l="1"/>
  <c r="C70" i="2"/>
  <c r="B70" i="2" s="1"/>
  <c r="C71" i="2" l="1"/>
  <c r="B71" i="2" s="1"/>
  <c r="A72" i="2"/>
  <c r="A73" i="2" l="1"/>
  <c r="C73" i="2" s="1"/>
  <c r="B73" i="2" s="1"/>
  <c r="C72" i="2"/>
  <c r="B72" i="2" s="1"/>
</calcChain>
</file>

<file path=xl/sharedStrings.xml><?xml version="1.0" encoding="utf-8"?>
<sst xmlns="http://schemas.openxmlformats.org/spreadsheetml/2006/main" count="235" uniqueCount="172">
  <si>
    <t>Einkommensabhängige Beitragstabelle</t>
  </si>
  <si>
    <t>pro Monat</t>
  </si>
  <si>
    <t>pro Jahr</t>
  </si>
  <si>
    <t>bis</t>
  </si>
  <si>
    <t>für 1 Kind</t>
  </si>
  <si>
    <t>für 2 Kinder</t>
  </si>
  <si>
    <t>für 3 und mehr Kinder</t>
  </si>
  <si>
    <t>Kindergarten</t>
  </si>
  <si>
    <t>über 180'000</t>
  </si>
  <si>
    <t>1 Kind</t>
  </si>
  <si>
    <t>2 Kinder</t>
  </si>
  <si>
    <t>3+ Kinder</t>
  </si>
  <si>
    <t>Vereinbarung über Schulbeiträge</t>
  </si>
  <si>
    <t>Eltern</t>
  </si>
  <si>
    <t>Mutter</t>
  </si>
  <si>
    <t>Name</t>
  </si>
  <si>
    <t>Vorname</t>
  </si>
  <si>
    <t>Strasse, Nr.</t>
  </si>
  <si>
    <t>PLZ, Ort</t>
  </si>
  <si>
    <t>Mobile</t>
  </si>
  <si>
    <t>E-Mail</t>
  </si>
  <si>
    <t>Arbeitgeber</t>
  </si>
  <si>
    <t>Vater</t>
  </si>
  <si>
    <t>Kinder</t>
  </si>
  <si>
    <t xml:space="preserve">Minimalbeitrag </t>
  </si>
  <si>
    <t>1. Klasse</t>
  </si>
  <si>
    <t>2. Klasse</t>
  </si>
  <si>
    <t>3. Klasse</t>
  </si>
  <si>
    <t>4. Klasse</t>
  </si>
  <si>
    <t>5. Klasse</t>
  </si>
  <si>
    <t>6. Klasse</t>
  </si>
  <si>
    <t>7. Klasse</t>
  </si>
  <si>
    <t>8. Klasse</t>
  </si>
  <si>
    <t>9. Klasse</t>
  </si>
  <si>
    <t>10. Klasse</t>
  </si>
  <si>
    <t>11. Klasse</t>
  </si>
  <si>
    <t>12. Klasse</t>
  </si>
  <si>
    <t>13. Klasse</t>
  </si>
  <si>
    <t>Summe</t>
  </si>
  <si>
    <t>Mutter/Partnerin</t>
  </si>
  <si>
    <t>Vater/Partner</t>
  </si>
  <si>
    <t>4. Wertschriftenertrag</t>
  </si>
  <si>
    <t>5. Übrige Einkünfte und Gewinne</t>
  </si>
  <si>
    <t>Fr.</t>
  </si>
  <si>
    <t>zwingende Begründung bei gewünschter Reduktion</t>
  </si>
  <si>
    <t>zusätzlicher Beitrag - herzlichen Dank! (bzw. Reduktion)</t>
  </si>
  <si>
    <t xml:space="preserve">Die Vereinbarung über Schulbeiträge </t>
  </si>
  <si>
    <t>zusätzliches Paten-versprechen von:</t>
  </si>
  <si>
    <t>Der Schulbeitrag schliesst keine Kosten für das Schulmaterial, den Küchenbeitrag, Schullager, Mittagstisch, Hort oder Spielgruppe ein. Diese werden separat in Rechnung gestellt.</t>
  </si>
  <si>
    <t>Das Quästorat kann ausstehende Elternbeiträge mahnen und nötigenfalls auf dem Rechtsweg geltend machen.</t>
  </si>
  <si>
    <t>Die Vereinbarung wird mit der Gegenzeichnung durch das Quästorat rechtsgültig - sämtliche Anpassungen bedürfen der schriftlichen Form.</t>
  </si>
  <si>
    <t>1.</t>
  </si>
  <si>
    <t>2.</t>
  </si>
  <si>
    <t>3.</t>
  </si>
  <si>
    <t>4.</t>
  </si>
  <si>
    <t>5.</t>
  </si>
  <si>
    <t>6.</t>
  </si>
  <si>
    <t>7.</t>
  </si>
  <si>
    <t>8.</t>
  </si>
  <si>
    <t>(ausgefülltes Patenversprechen liegt bei)</t>
  </si>
  <si>
    <t>Klasse</t>
  </si>
  <si>
    <t>Bisherige Tabelle (bis Schuljahr 2012/13)</t>
  </si>
  <si>
    <t>Neue Tabelle (ab Schuljahr 2013/14)</t>
  </si>
  <si>
    <t>Datum:</t>
  </si>
  <si>
    <t>Selektion</t>
  </si>
  <si>
    <t>x</t>
  </si>
  <si>
    <t>Für Eltern der Trägerschulen ersetzt diese Tabelle für das 13. Schuljahr die Beitragstabellen der Trägerschulen.</t>
  </si>
  <si>
    <t>an der Atelierschule Zürich</t>
  </si>
  <si>
    <t>Elternbeitragstabelle für das 13. Schuljahr</t>
  </si>
  <si>
    <t>Einkommen</t>
  </si>
  <si>
    <t>Elternbeitrag
für 
Einzelkinder</t>
  </si>
  <si>
    <t>Elternbeitrag
für Mehrkind-
Familien **</t>
  </si>
  <si>
    <t>Atelierschule (13. Klasse)</t>
  </si>
  <si>
    <t>Sihlau</t>
  </si>
  <si>
    <t>Beitragsmodell</t>
  </si>
  <si>
    <t>Standard</t>
  </si>
  <si>
    <t>Kiga fix</t>
  </si>
  <si>
    <t>ASZ</t>
  </si>
  <si>
    <t>für das Schuljahr</t>
  </si>
  <si>
    <t>Schuljahr</t>
  </si>
  <si>
    <t>(3)</t>
  </si>
  <si>
    <t>(2)</t>
  </si>
  <si>
    <t>gültig für Kindergarten und 1.-12. Klasse</t>
  </si>
  <si>
    <t>Einkommen bis Franken 96'000</t>
  </si>
  <si>
    <t>Kiga</t>
  </si>
  <si>
    <t>Neue Tabelle (ab Schuljahr 2020/21)</t>
  </si>
  <si>
    <t>4 oder 5 Tage pro Woche</t>
  </si>
  <si>
    <t>ja</t>
  </si>
  <si>
    <t>nein</t>
  </si>
  <si>
    <t>Atelierschule 10.-12. Klasse</t>
  </si>
  <si>
    <t>verbindlicher Jahresbeitrag</t>
  </si>
  <si>
    <t>Mutter:</t>
  </si>
  <si>
    <t>Vater:</t>
  </si>
  <si>
    <t xml:space="preserve">Unterschriften Eltern: </t>
  </si>
  <si>
    <t>Das Quästorat und die Geschäftsstelle können innerhalb von 30 Tagen nach Erhalt des Beitragsversprechen mitteilen, dass dieses einstweilen nicht akzeptiert wird, zusätzliche Angaben einfordern oder um ein Finanzgespräch nachsuchen.</t>
  </si>
  <si>
    <t>Ich/wir bestätigen hiermit, dass alle Angaben auf diesem Formular korrekt sind und dass wir die Vertragsbedingungen gelesen haben und damit einverstanden sind.</t>
  </si>
  <si>
    <t>Sihlau2020$$$</t>
  </si>
  <si>
    <t>Kennwort für Strukturschutz</t>
  </si>
  <si>
    <t>6. Einkünfte aus Liegenschaften, abzüglich Eigenmietwert netto</t>
  </si>
  <si>
    <t xml:space="preserve">Die Elternbeitragskommission (EBK) hat das Recht, die Familien um Offenlegung ihrer finanziellen Verhältnisse zu ersuchen (vgl. Ziffer 4.1 Finanzierungsmodell). Um einen Schulbeitrag unter dem Maximalbetrag vereinbaren zu können, müssen von den Schuleltern alle erforderlichen Unterlagen bei der Geschäftsstelle des Vereins eingereicht werden. </t>
  </si>
  <si>
    <t>Die Geschäftsstelle und die Elternbeitragskommission (EBK) steht auf Wunsch für Finanzgespräche zur Verfügung und kann ihrerseits zu Finanzgesprächen einladen.</t>
  </si>
  <si>
    <t>Ist vor Schulbeginn keine vom Quästorat gegengezeichnete Vereinbarung vorhanden, fehlt die Berechtigung für einen Schulbesuch (vgl. Ziffer 4.1 Finanzierungsmodell).</t>
  </si>
  <si>
    <t>Diese Vereinbarung kann (zusammen mit dem Schulvertrag) unter Einhaltung einer Kündigungsfrist von 3 Monaten auf das Ende eines Quartals (Ende Oktober, Ende Januar, Ende April, Ende Juli) gekündigt werden. Die gleichen Fristen gelten für Anpassungen an die Beitragsvereinbarung aufgrund von grundlegend veränderten finanziellen Verhältnissen. Ein Finanzgespräch mit der Geschäftsstelle bzw. der EBK ist in diesen Fällen notwendig. In diesem Zusammenhang gilt, dass ein freiwilliger Einkommensverzicht nicht zu einer Reduktion der vereinbarten Beiträge führen darf (vgl. Ziffer 4.3 Finanzierungsmodell).</t>
  </si>
  <si>
    <t>können, wenden sich bitte an die Geschäftsstelle oder ihr EBK-Mitglied, um gemeinsam eine Lösung zu erarbeiten.</t>
  </si>
  <si>
    <t>in % *</t>
  </si>
  <si>
    <t>Grundlagen für die Berechnung des Schulbeitrags</t>
  </si>
  <si>
    <t>Total Summe =                                        massgeblich für Berechnung</t>
  </si>
  <si>
    <r>
      <t xml:space="preserve">Schulbeitrag               
</t>
    </r>
    <r>
      <rPr>
        <b/>
        <sz val="10"/>
        <rFont val="Arial"/>
        <family val="2"/>
      </rPr>
      <t>(ohne Material/Essen/Lager)</t>
    </r>
  </si>
  <si>
    <r>
      <rPr>
        <b/>
        <sz val="10"/>
        <rFont val="Arial"/>
        <family val="2"/>
      </rPr>
      <t>Bezahlung</t>
    </r>
    <r>
      <rPr>
        <sz val="10"/>
        <rFont val="Arial"/>
        <family val="2"/>
      </rPr>
      <t xml:space="preserve"> (jeweils im Voraus!)</t>
    </r>
  </si>
  <si>
    <t>3. Einkünfte aus Sozial- und anderen Versicherungen, Leib-, AHV/IV-Renten</t>
  </si>
  <si>
    <r>
      <t xml:space="preserve">Einkommen-Skala
</t>
    </r>
    <r>
      <rPr>
        <sz val="10"/>
        <rFont val="Arial"/>
        <family val="2"/>
      </rPr>
      <t>(1)</t>
    </r>
  </si>
  <si>
    <r>
      <rPr>
        <b/>
        <sz val="10"/>
        <rFont val="Arial"/>
        <family val="2"/>
      </rPr>
      <t>Elternbeitrag für Einzelkinder</t>
    </r>
    <r>
      <rPr>
        <sz val="10"/>
        <rFont val="Arial"/>
        <family val="2"/>
      </rPr>
      <t xml:space="preserve">
</t>
    </r>
    <r>
      <rPr>
        <i/>
        <sz val="10"/>
        <rFont val="Arial"/>
        <family val="2"/>
      </rPr>
      <t>monatlich</t>
    </r>
  </si>
  <si>
    <t>definitiv genehmigt</t>
  </si>
  <si>
    <r>
      <t xml:space="preserve">provisorisch genehmigt </t>
    </r>
    <r>
      <rPr>
        <sz val="9"/>
        <rFont val="Arial"/>
        <family val="2"/>
      </rPr>
      <t>(Unterlagen noch nachzureichen)</t>
    </r>
  </si>
  <si>
    <t>1. Einkommen unselbstständige Erwerbstätigkeit</t>
  </si>
  <si>
    <t>2. Einkünfte aus selbstständiger Erwerbstätigkeit</t>
  </si>
  <si>
    <r>
      <rPr>
        <b/>
        <sz val="11"/>
        <rFont val="Arial"/>
        <family val="2"/>
      </rPr>
      <t xml:space="preserve">Die aufgeführten Beiträge sind verbindliche Minimalbeiträge. </t>
    </r>
    <r>
      <rPr>
        <sz val="11"/>
        <rFont val="Arial"/>
        <family val="2"/>
      </rPr>
      <t>Die RSS Sihlau erhebt Familienbeiträge, unabhängig von der Anzahl Kinder an der RSS Sihlau / Atelierschule (bis 12. Klasse) - ausgenommen sind Einkommen über Fr. 180'000.</t>
    </r>
  </si>
  <si>
    <t>Die Vereinbarung beruht auf dem gültigen Finanzierungsmodell der RSS Sihlau sowie dem von den Eltern unterzeichneten Schulvertrag. Ich/wir haben insbesondere von den folgenden vertraglichen Bedingungen Kenntnis genommen:</t>
  </si>
  <si>
    <t>Gegenzeichnung Schulverein RSS Sihlau</t>
  </si>
  <si>
    <t xml:space="preserve">Eintrittsdatum der Schulfamilie in die Rudolf Steiner Schule Sihlau (RSS Sihlau): </t>
  </si>
  <si>
    <t>Total der Einkünfte</t>
  </si>
  <si>
    <t xml:space="preserve">Familien, deren Kinder nur den Kindergarten der RSS Sihlau besuchen, sind eingeladen einen einkommensabhängigen </t>
  </si>
  <si>
    <t>Betrag zu zahlen. Alternativ wird der folgende monatliche Fixbeitrag (pro Kind) verrechnet:</t>
  </si>
  <si>
    <t>Familien, welche die jeweiligen Mindestbeiträge oder den Kindergarten-Fixbeitrag nicht aufbringen</t>
  </si>
  <si>
    <r>
      <rPr>
        <b/>
        <sz val="10"/>
        <rFont val="Arial"/>
        <family val="2"/>
      </rPr>
      <t>Elternbeitrag für Mehrkindfamilien</t>
    </r>
    <r>
      <rPr>
        <sz val="10"/>
        <rFont val="Arial"/>
        <family val="2"/>
      </rPr>
      <t xml:space="preserve">
</t>
    </r>
    <r>
      <rPr>
        <i/>
        <sz val="10"/>
        <rFont val="Arial"/>
        <family val="2"/>
      </rPr>
      <t>monatlich</t>
    </r>
  </si>
  <si>
    <t>*   Jahresbeitrag in % des Totals der Einkünfte</t>
  </si>
  <si>
    <t>2025/2026</t>
  </si>
  <si>
    <t>2026/2027</t>
  </si>
  <si>
    <t>2027/2028</t>
  </si>
  <si>
    <t>2028/2029</t>
  </si>
  <si>
    <t>Neue Tabelle (ab Schuljahr 2025/26)</t>
  </si>
  <si>
    <t>Eintrittsdatum 4. Klasse oder höher</t>
  </si>
  <si>
    <t>Ist eines der Kinder erst ab der 4. Klasse in die RSS Sihlau eingetreten?</t>
  </si>
  <si>
    <t>Fr. 760,-</t>
  </si>
  <si>
    <t>gültig ab 1.8.2025</t>
  </si>
  <si>
    <r>
      <rPr>
        <b/>
        <sz val="11"/>
        <rFont val="Arial"/>
        <family val="2"/>
      </rPr>
      <t xml:space="preserve">Beilage A </t>
    </r>
    <r>
      <rPr>
        <sz val="11"/>
        <rFont val="Arial"/>
        <family val="2"/>
      </rPr>
      <t>zum Finanzierungsmodell der Rudolf Steiner Schule Sihlau (RSS Sihlau) (genehmigt am 11. November 2010). Die Änderung der Beilage wurde genehmigt am 21. November 2024.</t>
    </r>
  </si>
  <si>
    <t>Die Beitragsversprechen richten sich nach dem Total der Einkünfte der Familie, bestehend aus: Lohn, Renten, Familien- und Ausbildungszulagen, Alimenten, Wertschriftenertrag, übrige Einkünfte; vgl. Ziff. 7 / Feld 199 der Kt. Zürich Steuererklärung "Total der Einkünfte"; abzüglich eines allfälligen Eigenmietertrags netto einer selbst bewohnten Liegenschaft. Bei Unterschreitung der Tabellenwerte als auch des kostendeckenden Beitrags werden gemäss Finanzierungsreglement Pkt. 4.1 auch die Vermögenswerte der Familie individuell berücksichtigt. Ab einem Steuerbaren Vermögen von 300'000 CHF wird der Kostendeckende Beitrag angesetzt.</t>
  </si>
  <si>
    <t xml:space="preserve">Bei der Festsetzung des Schulbeitrags auf Basis des Familieneinkommens werden auch die Stellenprozente beider Elternteile erfasst und berücksichtigt. Wenn beide Eltern zusammen unter 100% FTE (Vollzeitäquivalent) arbeiten, dann bezahlen sie den Kostendeckenden Beitrag. Ausnahme sind Alleinerziehende oder bei Begründung, wie beispielsweise ein beeinträchtigtes Kind oder die Pflege bedürftiger Eltern. </t>
  </si>
  <si>
    <t>Neue Tabelle ab 25/26 (Oktober 2024)</t>
  </si>
  <si>
    <t>Anmerkungen</t>
  </si>
  <si>
    <t>(4) Bei Einkommen über 190'000 Franken gelten die Maximalbeiträge von 2'990 für Einkindfamilien resp. 3'705 für Mehrkindfamilien. Bei Zahlung dieser Maxima sind keine Steuererklärungen mehr einzureichen.</t>
  </si>
  <si>
    <t>EBK März 2018 / Überarbeitung Okt. 2024</t>
  </si>
  <si>
    <t>(1) Das Einkommen ist definiert als das Total der Einkünfte gemäss Steuererklärung (Zürcher Steuererklärung Seite 2) abzüglich Eigenmietwert netto aus selbstbewohnten Liegenschaften (bei negativen Netto-Einkünften: Minus mal minus = plus) Bei selbständig Erwerbenden ohne Lohnausweis werden 20 % auf das deklarierte Einkommen aufgeschlagen. Sollte mit dem Einkommen nicht mindestens der monatliche kostendeckende Beitrag pro Schüler:in (aktuell Fr. 1'300.00) erzielt werden können, wird ab einem steuerbaren Vermögen von 1 Million Fr. 3 % des steuerbaren Vermögens zum Einkommen dazu geschlagen.</t>
  </si>
  <si>
    <t>(2 und 3) Zum Elternbeitrag hinzu kommen separate Rechnungen für die Materialpauschale von 70 Franken pro Schüler:in und Monat, sowie für Lager- und Praktika-Kosten. (SeparateTabelle "zusätzliche Kosten")</t>
  </si>
  <si>
    <t>Voraussichtliche Monatsrechnungen</t>
  </si>
  <si>
    <t>Schulbeitrag pro Monat:</t>
  </si>
  <si>
    <t>Beiträge unter den Minimalansätzen bedürfen eines EBK Gespräches sowie eines Antrages an den Stipendienfonds.</t>
  </si>
  <si>
    <t>Pensum</t>
  </si>
  <si>
    <t>Funktion</t>
  </si>
  <si>
    <t xml:space="preserve">Wird von der Schulfamilie der Maximalbetrag gemäss Beitragstabelle oder ein Kindergartenfixbetrag gezahlt, so sind keine detaillierten Angaben zum Familieneinkommen zu machen. Alle anderen Schulfamilien füllen bitte die untenstehenden Angaben aus und legen die unterschriebenen Seiten 1-4 der Steuererklärung des Vorvorjahres als Nachweis bei. Die Nummerierung bezieht sich auf die Steuererklärung des Kantons Zürich (Erläuterungen vgl. www.steueramt.zh.ch).  </t>
  </si>
  <si>
    <t>Reduktion für getrennt lebende Eltern gemäss Beiblatt</t>
  </si>
  <si>
    <t>exkl. Hort, Lager, Ausflüge</t>
  </si>
  <si>
    <t>Die Berechnung erfolgt auf Basis der Steuererklärung:</t>
  </si>
  <si>
    <t>Familienpauschale ATS:</t>
  </si>
  <si>
    <r>
      <rPr>
        <b/>
        <sz val="11"/>
        <rFont val="Arial"/>
        <family val="2"/>
      </rPr>
      <t>Bei Familien, deren Kinder erst ab der 4. Klasse in die RSS Sihlau eintreten/eingetreten sind, entspricht der Mindestbeitrag jenem der Atelierschule zzgl. 2 % (derzeit Fr. 1'250 pro Monat für Einkindfamilien; Fr. 1'571 pro Monat für Mehrkindfamilien).</t>
    </r>
    <r>
      <rPr>
        <sz val="11"/>
        <rFont val="Arial"/>
        <family val="2"/>
      </rPr>
      <t xml:space="preserve">
</t>
    </r>
    <r>
      <rPr>
        <b/>
        <sz val="11"/>
        <rFont val="Arial"/>
        <family val="2"/>
      </rPr>
      <t>Bei den anderen Familien beträgt der Mindestbeitrag Fr. 860 pro Monat, wenn mindestens eines der Kinder die 10. bis 12. Klasse der Atelierschule besucht.</t>
    </r>
  </si>
  <si>
    <t>Material</t>
  </si>
  <si>
    <t>Essen</t>
  </si>
  <si>
    <t>Materialpauschalen:</t>
  </si>
  <si>
    <t>Essenpauschalen:</t>
  </si>
  <si>
    <t>Name, Vorname</t>
  </si>
  <si>
    <t>Materialpauschale</t>
  </si>
  <si>
    <t>Essenpauschale</t>
  </si>
  <si>
    <t>Schulnebenkosten</t>
  </si>
  <si>
    <t>* pro Familie</t>
  </si>
  <si>
    <t>Familienbeitrag ATS*</t>
  </si>
  <si>
    <t>Quästorat/ Geschäftsf.:</t>
  </si>
  <si>
    <t>Fam.beitrag ATS*</t>
  </si>
  <si>
    <t>* nur einmal pro Familie</t>
  </si>
  <si>
    <r>
      <t xml:space="preserve">Quereinsteiger ab der 4. Klasse </t>
    </r>
    <r>
      <rPr>
        <b/>
        <sz val="10"/>
        <rFont val="Frutiger LT 55 Roman"/>
      </rPr>
      <t>ab 25/26</t>
    </r>
  </si>
  <si>
    <t>Summen:</t>
  </si>
  <si>
    <t>über 190'000</t>
  </si>
  <si>
    <t>(4)                 über 190'000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</si>
</sst>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 #,##0.00_ ;_ * \-#,##0.00_ ;_ * &quot;-&quot;??_ ;_ @_ "/>
    <numFmt numFmtId="164" formatCode="_ * #,##0.00_ ;_ * \-#,##0.00_ ;_ * \-??_ ;_ @_ "/>
    <numFmt numFmtId="165" formatCode="_ * #,##0_ ;_ * \-#,##0_ ;_ * \-??_ ;_ @_ "/>
    <numFmt numFmtId="166" formatCode="0.0%"/>
    <numFmt numFmtId="167" formatCode="_ * #,##0_ ;_ * \-#,##0_ ;_ * &quot;-&quot;?_ ;_ @_ "/>
    <numFmt numFmtId="168" formatCode="#,##0;[Red]\-#,##0;&quot;-&quot;"/>
    <numFmt numFmtId="169" formatCode="_ * #,##0_ ;_ * \-#,##0_ ;_ * &quot;-&quot;??_ ;_ @_ "/>
    <numFmt numFmtId="170" formatCode="#,##0_ ;\-#,##0\ "/>
    <numFmt numFmtId="171" formatCode="0.000%"/>
    <numFmt numFmtId="172" formatCode="0.0000%"/>
  </numFmts>
  <fonts count="27">
    <font>
      <sz val="10"/>
      <name val="Arial"/>
      <family val="2"/>
    </font>
    <font>
      <sz val="9"/>
      <name val="Arial"/>
      <family val="2"/>
    </font>
    <font>
      <sz val="14"/>
      <name val="Arial"/>
      <family val="2"/>
    </font>
    <font>
      <b/>
      <sz val="11"/>
      <name val="Arial"/>
      <family val="2"/>
    </font>
    <font>
      <sz val="11"/>
      <name val="Arial"/>
      <family val="2"/>
    </font>
    <font>
      <b/>
      <sz val="10"/>
      <name val="Arial"/>
      <family val="2"/>
    </font>
    <font>
      <sz val="10"/>
      <name val="Frutiger LT 55 Roman"/>
    </font>
    <font>
      <sz val="9"/>
      <name val="Frutiger LT 55 Roman"/>
    </font>
    <font>
      <sz val="10"/>
      <name val="Arial"/>
      <family val="2"/>
    </font>
    <font>
      <sz val="8"/>
      <name val="Arial"/>
      <family val="2"/>
    </font>
    <font>
      <sz val="8"/>
      <color rgb="FF000000"/>
      <name val="Tahoma"/>
      <family val="2"/>
    </font>
    <font>
      <sz val="20"/>
      <name val="Arial"/>
      <family val="2"/>
    </font>
    <font>
      <sz val="16"/>
      <name val="Arial"/>
      <family val="2"/>
    </font>
    <font>
      <i/>
      <sz val="10"/>
      <name val="Arial"/>
      <family val="2"/>
    </font>
    <font>
      <b/>
      <sz val="18"/>
      <name val="Arial"/>
      <family val="2"/>
    </font>
    <font>
      <b/>
      <sz val="13"/>
      <name val="Arial"/>
      <family val="2"/>
    </font>
    <font>
      <b/>
      <sz val="12"/>
      <name val="Arial"/>
      <family val="2"/>
    </font>
    <font>
      <sz val="8"/>
      <color theme="0"/>
      <name val="Arial"/>
      <family val="2"/>
    </font>
    <font>
      <sz val="8"/>
      <color rgb="FFFF0000"/>
      <name val="Arial"/>
      <family val="2"/>
    </font>
    <font>
      <sz val="3"/>
      <color theme="0"/>
      <name val="Arial"/>
      <family val="2"/>
    </font>
    <font>
      <sz val="10"/>
      <color theme="0" tint="-0.34998626667073579"/>
      <name val="Arial"/>
      <family val="2"/>
    </font>
    <font>
      <sz val="12"/>
      <name val="Arial"/>
      <family val="2"/>
    </font>
    <font>
      <b/>
      <sz val="10"/>
      <name val="Frutiger LT 55 Roman"/>
    </font>
    <font>
      <b/>
      <i/>
      <u/>
      <sz val="10"/>
      <name val="Arial"/>
      <family val="2"/>
    </font>
    <font>
      <b/>
      <sz val="9"/>
      <name val="Arial"/>
      <family val="2"/>
    </font>
    <font>
      <b/>
      <sz val="11"/>
      <color theme="1"/>
      <name val="Calibri"/>
      <family val="2"/>
      <scheme val="minor"/>
    </font>
    <font>
      <i/>
      <sz val="8"/>
      <name val="Arial"/>
      <family val="2"/>
    </font>
  </fonts>
  <fills count="12">
    <fill>
      <patternFill patternType="none"/>
    </fill>
    <fill>
      <patternFill patternType="gray125"/>
    </fill>
    <fill>
      <patternFill patternType="solid">
        <fgColor indexed="47"/>
        <bgColor indexed="22"/>
      </patternFill>
    </fill>
    <fill>
      <patternFill patternType="solid">
        <fgColor indexed="22"/>
        <bgColor indexed="31"/>
      </patternFill>
    </fill>
    <fill>
      <patternFill patternType="solid">
        <fgColor theme="2"/>
        <bgColor indexed="64"/>
      </patternFill>
    </fill>
    <fill>
      <patternFill patternType="solid">
        <fgColor indexed="43"/>
        <bgColor indexed="64"/>
      </patternFill>
    </fill>
    <fill>
      <patternFill patternType="solid">
        <fgColor indexed="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7" tint="0.59999389629810485"/>
        <bgColor indexed="64"/>
      </patternFill>
    </fill>
  </fills>
  <borders count="14">
    <border>
      <left/>
      <right/>
      <top/>
      <bottom/>
      <diagonal/>
    </border>
    <border>
      <left/>
      <right/>
      <top/>
      <bottom style="hair">
        <color indexed="8"/>
      </bottom>
      <diagonal/>
    </border>
    <border>
      <left/>
      <right/>
      <top style="hair">
        <color indexed="8"/>
      </top>
      <bottom style="hair">
        <color indexed="8"/>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hair">
        <color indexed="64"/>
      </top>
      <bottom style="hair">
        <color indexed="64"/>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4">
    <xf numFmtId="0" fontId="0" fillId="0" borderId="0"/>
    <xf numFmtId="164" fontId="8" fillId="0" borderId="0" applyFill="0" applyBorder="0" applyAlignment="0" applyProtection="0"/>
    <xf numFmtId="9" fontId="8" fillId="0" borderId="0" applyFill="0" applyBorder="0" applyAlignment="0" applyProtection="0"/>
    <xf numFmtId="43" fontId="8" fillId="0" borderId="0" applyFont="0" applyFill="0" applyBorder="0" applyAlignment="0" applyProtection="0"/>
  </cellStyleXfs>
  <cellXfs count="229">
    <xf numFmtId="0" fontId="0" fillId="0" borderId="0" xfId="0"/>
    <xf numFmtId="165" fontId="0" fillId="0" borderId="0" xfId="1" applyNumberFormat="1" applyFont="1" applyFill="1" applyBorder="1" applyAlignment="1" applyProtection="1"/>
    <xf numFmtId="166" fontId="1" fillId="0" borderId="0" xfId="2" applyNumberFormat="1" applyFont="1" applyFill="1" applyBorder="1" applyAlignment="1" applyProtection="1"/>
    <xf numFmtId="165" fontId="0" fillId="0" borderId="0" xfId="1" applyNumberFormat="1" applyFont="1" applyFill="1" applyBorder="1" applyAlignment="1" applyProtection="1">
      <alignment horizontal="center"/>
    </xf>
    <xf numFmtId="166" fontId="0" fillId="0" borderId="0" xfId="2" applyNumberFormat="1" applyFont="1" applyFill="1" applyBorder="1" applyAlignment="1" applyProtection="1"/>
    <xf numFmtId="0" fontId="0" fillId="0" borderId="0" xfId="0" applyFont="1"/>
    <xf numFmtId="0" fontId="2" fillId="0" borderId="0" xfId="0" applyFont="1"/>
    <xf numFmtId="165" fontId="5" fillId="0" borderId="0" xfId="1" applyNumberFormat="1" applyFont="1" applyFill="1" applyBorder="1" applyAlignment="1" applyProtection="1">
      <alignment horizontal="left"/>
    </xf>
    <xf numFmtId="0" fontId="5" fillId="0" borderId="0" xfId="0" applyFont="1" applyBorder="1"/>
    <xf numFmtId="0" fontId="5" fillId="0" borderId="0" xfId="0" applyFont="1"/>
    <xf numFmtId="0" fontId="0" fillId="2" borderId="0" xfId="0" applyFont="1" applyFill="1"/>
    <xf numFmtId="165" fontId="0" fillId="2" borderId="0" xfId="1" applyNumberFormat="1" applyFont="1" applyFill="1" applyBorder="1" applyAlignment="1" applyProtection="1"/>
    <xf numFmtId="0" fontId="0" fillId="0" borderId="0" xfId="0" applyFont="1" applyBorder="1"/>
    <xf numFmtId="165" fontId="1" fillId="0" borderId="0" xfId="1" applyNumberFormat="1" applyFont="1" applyFill="1" applyBorder="1" applyAlignment="1" applyProtection="1">
      <alignment horizontal="center"/>
    </xf>
    <xf numFmtId="0" fontId="0" fillId="0" borderId="2" xfId="0" applyFont="1" applyBorder="1"/>
    <xf numFmtId="165" fontId="6" fillId="0" borderId="2" xfId="1" applyNumberFormat="1" applyFont="1" applyFill="1" applyBorder="1" applyAlignment="1" applyProtection="1">
      <alignment horizontal="left"/>
    </xf>
    <xf numFmtId="3" fontId="6" fillId="3" borderId="1" xfId="1" applyNumberFormat="1" applyFont="1" applyFill="1" applyBorder="1" applyAlignment="1" applyProtection="1">
      <alignment horizontal="center"/>
    </xf>
    <xf numFmtId="3" fontId="6" fillId="3" borderId="2" xfId="1" applyNumberFormat="1" applyFont="1" applyFill="1" applyBorder="1" applyAlignment="1" applyProtection="1">
      <alignment horizontal="center"/>
    </xf>
    <xf numFmtId="166" fontId="7" fillId="3" borderId="2" xfId="2" applyNumberFormat="1" applyFont="1" applyFill="1" applyBorder="1" applyAlignment="1" applyProtection="1">
      <alignment horizontal="center"/>
    </xf>
    <xf numFmtId="0" fontId="6" fillId="0" borderId="0" xfId="0" applyFont="1"/>
    <xf numFmtId="166" fontId="6" fillId="0" borderId="0" xfId="0" applyNumberFormat="1" applyFont="1"/>
    <xf numFmtId="167" fontId="6" fillId="0" borderId="0" xfId="0" applyNumberFormat="1" applyFont="1"/>
    <xf numFmtId="166" fontId="6" fillId="0" borderId="0" xfId="0" quotePrefix="1" applyNumberFormat="1" applyFont="1"/>
    <xf numFmtId="0" fontId="6" fillId="4" borderId="0" xfId="0" applyFont="1" applyFill="1"/>
    <xf numFmtId="169" fontId="4" fillId="0" borderId="0" xfId="3" applyNumberFormat="1" applyFont="1" applyFill="1" applyBorder="1"/>
    <xf numFmtId="3" fontId="4" fillId="0" borderId="0" xfId="0" applyNumberFormat="1" applyFont="1" applyFill="1" applyBorder="1"/>
    <xf numFmtId="0" fontId="3" fillId="0" borderId="0" xfId="0" applyFont="1"/>
    <xf numFmtId="3" fontId="6" fillId="0" borderId="7" xfId="0" applyNumberFormat="1" applyFont="1" applyFill="1" applyBorder="1"/>
    <xf numFmtId="3" fontId="6" fillId="6" borderId="7" xfId="3" applyNumberFormat="1" applyFont="1" applyFill="1" applyBorder="1" applyAlignment="1">
      <alignment horizontal="center"/>
    </xf>
    <xf numFmtId="3" fontId="6" fillId="5" borderId="7" xfId="3" applyNumberFormat="1" applyFont="1" applyFill="1" applyBorder="1" applyAlignment="1">
      <alignment horizontal="center"/>
    </xf>
    <xf numFmtId="3" fontId="6" fillId="0" borderId="8" xfId="0" applyNumberFormat="1" applyFont="1" applyFill="1" applyBorder="1"/>
    <xf numFmtId="170" fontId="6" fillId="6" borderId="8" xfId="3" applyNumberFormat="1" applyFont="1" applyFill="1" applyBorder="1" applyAlignment="1">
      <alignment horizontal="center"/>
    </xf>
    <xf numFmtId="170" fontId="6" fillId="5" borderId="8" xfId="3" applyNumberFormat="1" applyFont="1" applyFill="1" applyBorder="1" applyAlignment="1">
      <alignment horizontal="center"/>
    </xf>
    <xf numFmtId="170" fontId="6" fillId="6" borderId="7" xfId="3" applyNumberFormat="1" applyFont="1" applyFill="1" applyBorder="1" applyAlignment="1">
      <alignment horizontal="center"/>
    </xf>
    <xf numFmtId="170" fontId="6" fillId="5" borderId="7" xfId="3" applyNumberFormat="1" applyFont="1" applyFill="1" applyBorder="1" applyAlignment="1">
      <alignment horizontal="center"/>
    </xf>
    <xf numFmtId="3" fontId="6" fillId="0" borderId="8" xfId="0" applyNumberFormat="1" applyFont="1" applyFill="1" applyBorder="1" applyAlignment="1">
      <alignment horizontal="right"/>
    </xf>
    <xf numFmtId="0" fontId="6" fillId="0" borderId="0" xfId="0" applyFont="1" applyAlignment="1">
      <alignment vertical="top" wrapText="1"/>
    </xf>
    <xf numFmtId="166" fontId="6" fillId="0" borderId="0" xfId="0" applyNumberFormat="1" applyFont="1" applyAlignment="1">
      <alignment vertical="top" wrapText="1"/>
    </xf>
    <xf numFmtId="167" fontId="6" fillId="0" borderId="0" xfId="0" applyNumberFormat="1" applyFont="1" applyAlignment="1">
      <alignment vertical="top" wrapText="1"/>
    </xf>
    <xf numFmtId="0" fontId="11" fillId="0" borderId="0" xfId="0" applyFont="1"/>
    <xf numFmtId="0" fontId="12" fillId="0" borderId="0" xfId="0" applyFont="1"/>
    <xf numFmtId="0" fontId="0" fillId="0" borderId="0" xfId="0" applyFont="1" applyAlignment="1">
      <alignment vertical="top"/>
    </xf>
    <xf numFmtId="0" fontId="0" fillId="0" borderId="0" xfId="0" quotePrefix="1" applyFont="1" applyAlignment="1">
      <alignment horizontal="center"/>
    </xf>
    <xf numFmtId="0" fontId="0" fillId="0" borderId="0" xfId="0" applyFont="1" applyFill="1" applyAlignment="1">
      <alignment horizontal="center"/>
    </xf>
    <xf numFmtId="0" fontId="0" fillId="0" borderId="0" xfId="0" quotePrefix="1" applyFont="1" applyFill="1" applyAlignment="1">
      <alignment horizontal="center" wrapText="1"/>
    </xf>
    <xf numFmtId="0" fontId="0" fillId="0" borderId="0" xfId="0" applyFont="1" applyFill="1"/>
    <xf numFmtId="3" fontId="4" fillId="0" borderId="7" xfId="0" applyNumberFormat="1" applyFont="1" applyFill="1" applyBorder="1"/>
    <xf numFmtId="3" fontId="4" fillId="6" borderId="7" xfId="3" applyNumberFormat="1" applyFont="1" applyFill="1" applyBorder="1" applyAlignment="1">
      <alignment horizontal="center"/>
    </xf>
    <xf numFmtId="3" fontId="4" fillId="5" borderId="7" xfId="3" applyNumberFormat="1" applyFont="1" applyFill="1" applyBorder="1" applyAlignment="1">
      <alignment horizontal="center"/>
    </xf>
    <xf numFmtId="3" fontId="0" fillId="0" borderId="0" xfId="0" applyNumberFormat="1" applyFont="1" applyAlignment="1">
      <alignment horizontal="center"/>
    </xf>
    <xf numFmtId="3" fontId="4" fillId="0" borderId="8" xfId="0" applyNumberFormat="1" applyFont="1" applyFill="1" applyBorder="1"/>
    <xf numFmtId="3" fontId="4" fillId="0" borderId="8" xfId="0" quotePrefix="1" applyNumberFormat="1" applyFont="1" applyFill="1" applyBorder="1" applyAlignment="1">
      <alignment horizontal="right"/>
    </xf>
    <xf numFmtId="3" fontId="4" fillId="0" borderId="8" xfId="0" applyNumberFormat="1" applyFont="1" applyFill="1" applyBorder="1" applyAlignment="1">
      <alignment horizontal="right"/>
    </xf>
    <xf numFmtId="3" fontId="0" fillId="0" borderId="0" xfId="0" applyNumberFormat="1" applyFont="1" applyFill="1" applyBorder="1"/>
    <xf numFmtId="0" fontId="0" fillId="0" borderId="0" xfId="0" applyFont="1" applyAlignment="1">
      <alignment horizontal="left" vertical="top"/>
    </xf>
    <xf numFmtId="0" fontId="0" fillId="0" borderId="0" xfId="0" applyFont="1" applyAlignment="1">
      <alignment horizontal="center" vertical="top"/>
    </xf>
    <xf numFmtId="0" fontId="0" fillId="6" borderId="0" xfId="0" applyFont="1" applyFill="1" applyAlignment="1">
      <alignment horizontal="center" vertical="top" wrapText="1"/>
    </xf>
    <xf numFmtId="0" fontId="0" fillId="5" borderId="0" xfId="0" applyFont="1" applyFill="1" applyAlignment="1">
      <alignment horizontal="center" vertical="top" wrapText="1"/>
    </xf>
    <xf numFmtId="3" fontId="3" fillId="0" borderId="7" xfId="0" applyNumberFormat="1" applyFont="1" applyFill="1" applyBorder="1" applyAlignment="1">
      <alignment horizontal="right"/>
    </xf>
    <xf numFmtId="0" fontId="5" fillId="0" borderId="0" xfId="0" applyFont="1" applyAlignment="1">
      <alignment horizontal="center" vertical="top" wrapText="1"/>
    </xf>
    <xf numFmtId="3" fontId="0" fillId="0" borderId="0" xfId="0" quotePrefix="1" applyNumberFormat="1" applyFont="1" applyFill="1" applyBorder="1" applyAlignment="1">
      <alignment vertical="top" wrapText="1"/>
    </xf>
    <xf numFmtId="3" fontId="0" fillId="0" borderId="0" xfId="0" applyNumberFormat="1" applyFont="1" applyFill="1" applyBorder="1" applyAlignment="1">
      <alignment vertical="top" wrapText="1"/>
    </xf>
    <xf numFmtId="0" fontId="6" fillId="9" borderId="0" xfId="0" applyFont="1" applyFill="1" applyAlignment="1">
      <alignment horizontal="center"/>
    </xf>
    <xf numFmtId="166" fontId="6" fillId="0" borderId="0" xfId="0" applyNumberFormat="1" applyFont="1" applyAlignment="1">
      <alignment horizontal="left" vertical="top" wrapText="1"/>
    </xf>
    <xf numFmtId="166" fontId="8" fillId="0" borderId="0" xfId="2" applyNumberFormat="1"/>
    <xf numFmtId="0" fontId="0" fillId="0" borderId="0" xfId="0" applyFont="1" applyFill="1" applyBorder="1"/>
    <xf numFmtId="0" fontId="0" fillId="0" borderId="0" xfId="0" applyFill="1"/>
    <xf numFmtId="3" fontId="6" fillId="0" borderId="0" xfId="0" applyNumberFormat="1" applyFont="1" applyFill="1" applyBorder="1"/>
    <xf numFmtId="0" fontId="5" fillId="0" borderId="0" xfId="0" applyFont="1" applyAlignment="1">
      <alignment vertical="center" wrapText="1"/>
    </xf>
    <xf numFmtId="0" fontId="5" fillId="0" borderId="0" xfId="0" applyFont="1" applyBorder="1" applyAlignment="1">
      <alignment vertical="center" wrapText="1"/>
    </xf>
    <xf numFmtId="0" fontId="0" fillId="0" borderId="5" xfId="0" applyFont="1" applyBorder="1" applyAlignment="1">
      <alignment vertical="center" wrapText="1"/>
    </xf>
    <xf numFmtId="0" fontId="14" fillId="0" borderId="0" xfId="0" applyFont="1"/>
    <xf numFmtId="0" fontId="15" fillId="0" borderId="0" xfId="0" applyFont="1"/>
    <xf numFmtId="0" fontId="0" fillId="0" borderId="0" xfId="0" applyFont="1" applyAlignment="1">
      <alignment horizontal="left" vertical="center"/>
    </xf>
    <xf numFmtId="9" fontId="4" fillId="0" borderId="0" xfId="0" applyNumberFormat="1" applyFont="1" applyFill="1" applyBorder="1" applyAlignment="1" applyProtection="1">
      <alignment vertical="center"/>
    </xf>
    <xf numFmtId="9" fontId="4" fillId="0" borderId="0" xfId="0" applyNumberFormat="1" applyFont="1" applyFill="1" applyBorder="1" applyAlignment="1" applyProtection="1">
      <alignment horizontal="center" vertical="center"/>
      <protection locked="0"/>
    </xf>
    <xf numFmtId="0" fontId="0" fillId="0" borderId="0" xfId="0" applyFont="1" applyBorder="1" applyAlignment="1">
      <alignment vertical="center"/>
    </xf>
    <xf numFmtId="0" fontId="0" fillId="0" borderId="0" xfId="0" applyFont="1" applyBorder="1" applyAlignment="1">
      <alignment vertical="top" wrapText="1"/>
    </xf>
    <xf numFmtId="0" fontId="0" fillId="0" borderId="0" xfId="0" applyFont="1" applyBorder="1" applyAlignment="1"/>
    <xf numFmtId="0" fontId="0" fillId="0" borderId="3" xfId="0" applyFont="1" applyBorder="1" applyAlignment="1"/>
    <xf numFmtId="0" fontId="0" fillId="0" borderId="0" xfId="0" applyFont="1" applyAlignment="1">
      <alignment vertical="center"/>
    </xf>
    <xf numFmtId="0" fontId="0" fillId="0" borderId="0" xfId="0" applyFont="1" applyProtection="1"/>
    <xf numFmtId="0" fontId="5" fillId="0" borderId="0" xfId="0" applyFont="1" applyProtection="1"/>
    <xf numFmtId="0" fontId="17" fillId="0" borderId="0" xfId="0" applyFont="1" applyFill="1" applyBorder="1" applyAlignment="1" applyProtection="1">
      <protection hidden="1"/>
    </xf>
    <xf numFmtId="0" fontId="18" fillId="0" borderId="0" xfId="0" applyFont="1" applyFill="1" applyBorder="1" applyAlignment="1" applyProtection="1">
      <protection hidden="1"/>
    </xf>
    <xf numFmtId="0" fontId="0" fillId="0" borderId="4" xfId="0" applyFont="1" applyBorder="1" applyAlignment="1"/>
    <xf numFmtId="0" fontId="19" fillId="0" borderId="0" xfId="0" applyFont="1" applyProtection="1">
      <protection locked="0" hidden="1"/>
    </xf>
    <xf numFmtId="0" fontId="20" fillId="0" borderId="0" xfId="0" applyFont="1" applyBorder="1" applyAlignment="1"/>
    <xf numFmtId="0" fontId="20" fillId="0" borderId="0" xfId="0" applyFont="1" applyBorder="1"/>
    <xf numFmtId="0" fontId="21" fillId="0" borderId="0" xfId="0" applyFont="1"/>
    <xf numFmtId="0" fontId="9" fillId="0" borderId="0" xfId="0" quotePrefix="1" applyFont="1" applyAlignment="1">
      <alignment vertical="top"/>
    </xf>
    <xf numFmtId="0" fontId="0" fillId="0" borderId="0" xfId="0" applyFont="1" applyAlignment="1">
      <alignment horizontal="left" wrapText="1"/>
    </xf>
    <xf numFmtId="0" fontId="4" fillId="0" borderId="0" xfId="0" applyFont="1" applyAlignment="1">
      <alignment horizontal="left" vertical="top" wrapText="1"/>
    </xf>
    <xf numFmtId="165" fontId="9" fillId="2" borderId="0" xfId="1" applyNumberFormat="1" applyFont="1" applyFill="1" applyBorder="1" applyAlignment="1" applyProtection="1">
      <alignment horizontal="center"/>
    </xf>
    <xf numFmtId="165" fontId="0" fillId="0" borderId="2" xfId="1" applyNumberFormat="1" applyFont="1" applyFill="1" applyBorder="1" applyAlignment="1" applyProtection="1">
      <alignment horizontal="left"/>
    </xf>
    <xf numFmtId="165" fontId="0" fillId="0" borderId="2" xfId="1" applyNumberFormat="1" applyFont="1" applyFill="1" applyBorder="1" applyAlignment="1" applyProtection="1"/>
    <xf numFmtId="3" fontId="0" fillId="3" borderId="2" xfId="1" applyNumberFormat="1" applyFont="1" applyFill="1" applyBorder="1" applyAlignment="1" applyProtection="1">
      <alignment horizontal="center"/>
    </xf>
    <xf numFmtId="166" fontId="1" fillId="3" borderId="2" xfId="2" applyNumberFormat="1" applyFont="1" applyFill="1" applyBorder="1" applyAlignment="1" applyProtection="1">
      <alignment horizontal="center"/>
    </xf>
    <xf numFmtId="10" fontId="1" fillId="0" borderId="2" xfId="2" applyNumberFormat="1" applyFont="1" applyFill="1" applyBorder="1" applyAlignment="1" applyProtection="1"/>
    <xf numFmtId="3" fontId="0" fillId="3" borderId="1" xfId="1" applyNumberFormat="1" applyFont="1" applyFill="1" applyBorder="1" applyAlignment="1" applyProtection="1">
      <alignment horizontal="center"/>
    </xf>
    <xf numFmtId="165" fontId="0" fillId="0" borderId="0" xfId="1" applyNumberFormat="1" applyFont="1" applyFill="1" applyBorder="1" applyAlignment="1" applyProtection="1">
      <alignment horizontal="left"/>
    </xf>
    <xf numFmtId="3" fontId="0" fillId="0" borderId="0" xfId="1" applyNumberFormat="1" applyFont="1" applyFill="1" applyBorder="1" applyAlignment="1" applyProtection="1">
      <alignment horizontal="center"/>
    </xf>
    <xf numFmtId="166" fontId="1" fillId="0" borderId="0" xfId="2" applyNumberFormat="1" applyFont="1" applyFill="1" applyBorder="1" applyAlignment="1" applyProtection="1">
      <alignment horizontal="center"/>
    </xf>
    <xf numFmtId="166" fontId="0" fillId="0" borderId="0" xfId="0" applyNumberFormat="1" applyFont="1" applyBorder="1"/>
    <xf numFmtId="0" fontId="21" fillId="0" borderId="0" xfId="0" applyFont="1" applyBorder="1"/>
    <xf numFmtId="165" fontId="9" fillId="0" borderId="0" xfId="1" applyNumberFormat="1" applyFont="1" applyFill="1" applyBorder="1" applyAlignment="1" applyProtection="1"/>
    <xf numFmtId="0" fontId="0" fillId="7" borderId="5" xfId="0" applyFont="1" applyFill="1" applyBorder="1" applyAlignment="1">
      <alignment vertical="center" wrapText="1"/>
    </xf>
    <xf numFmtId="0" fontId="0" fillId="0" borderId="0" xfId="0" applyFont="1" applyProtection="1">
      <protection locked="0"/>
    </xf>
    <xf numFmtId="0" fontId="16" fillId="0" borderId="0" xfId="0" applyFont="1" applyProtection="1"/>
    <xf numFmtId="171" fontId="8" fillId="0" borderId="0" xfId="2" applyNumberFormat="1"/>
    <xf numFmtId="172" fontId="8" fillId="0" borderId="0" xfId="2" applyNumberFormat="1"/>
    <xf numFmtId="10" fontId="6" fillId="0" borderId="0" xfId="0" applyNumberFormat="1" applyFont="1"/>
    <xf numFmtId="0" fontId="6" fillId="9" borderId="0" xfId="0" applyFont="1" applyFill="1" applyAlignment="1">
      <alignment horizontal="center"/>
    </xf>
    <xf numFmtId="3" fontId="3" fillId="0" borderId="0" xfId="0" applyNumberFormat="1" applyFont="1" applyFill="1" applyBorder="1"/>
    <xf numFmtId="3" fontId="4" fillId="0" borderId="0" xfId="0" quotePrefix="1" applyNumberFormat="1" applyFont="1" applyFill="1" applyBorder="1" applyAlignment="1">
      <alignment horizontal="right"/>
    </xf>
    <xf numFmtId="3" fontId="4" fillId="0" borderId="0" xfId="0" applyNumberFormat="1" applyFont="1" applyFill="1" applyBorder="1" applyAlignment="1">
      <alignment horizontal="right"/>
    </xf>
    <xf numFmtId="170" fontId="4" fillId="6" borderId="0" xfId="3" applyNumberFormat="1" applyFont="1" applyFill="1" applyBorder="1" applyAlignment="1">
      <alignment horizontal="center"/>
    </xf>
    <xf numFmtId="170" fontId="4" fillId="5" borderId="0" xfId="3" applyNumberFormat="1" applyFont="1" applyFill="1" applyBorder="1" applyAlignment="1">
      <alignment horizontal="center"/>
    </xf>
    <xf numFmtId="0" fontId="0" fillId="0" borderId="0" xfId="0" applyFont="1" applyAlignment="1" applyProtection="1">
      <alignment horizontal="right" vertical="center"/>
    </xf>
    <xf numFmtId="0" fontId="1" fillId="0" borderId="3" xfId="0" applyFont="1" applyBorder="1" applyAlignment="1" applyProtection="1">
      <alignment wrapText="1"/>
      <protection locked="0"/>
    </xf>
    <xf numFmtId="0" fontId="9" fillId="0" borderId="0" xfId="0" applyFont="1" applyAlignment="1" applyProtection="1">
      <alignment vertical="top" wrapText="1"/>
    </xf>
    <xf numFmtId="0" fontId="0" fillId="0" borderId="0" xfId="0" applyAlignment="1">
      <alignment horizontal="left" vertical="top"/>
    </xf>
    <xf numFmtId="0" fontId="23" fillId="0" borderId="0" xfId="0" applyFont="1"/>
    <xf numFmtId="0" fontId="0" fillId="7" borderId="3" xfId="0" applyFont="1" applyFill="1" applyBorder="1" applyAlignment="1" applyProtection="1">
      <alignment vertical="center"/>
      <protection locked="0"/>
    </xf>
    <xf numFmtId="0" fontId="0" fillId="7" borderId="0" xfId="0" applyFont="1" applyFill="1" applyBorder="1" applyAlignment="1" applyProtection="1">
      <alignment vertical="top" wrapText="1"/>
      <protection locked="0"/>
    </xf>
    <xf numFmtId="0" fontId="0" fillId="0" borderId="0" xfId="0" applyFont="1" applyFill="1" applyBorder="1" applyAlignment="1" applyProtection="1">
      <alignment vertical="top" wrapText="1"/>
      <protection locked="0"/>
    </xf>
    <xf numFmtId="0" fontId="0" fillId="0" borderId="3" xfId="0" applyFont="1" applyFill="1" applyBorder="1" applyAlignment="1" applyProtection="1">
      <alignment vertical="center"/>
      <protection locked="0"/>
    </xf>
    <xf numFmtId="0" fontId="0" fillId="0" borderId="0" xfId="0" applyFont="1" applyFill="1" applyAlignment="1">
      <alignment vertical="center"/>
    </xf>
    <xf numFmtId="0" fontId="9" fillId="0" borderId="0" xfId="0" applyFont="1" applyBorder="1" applyAlignment="1" applyProtection="1"/>
    <xf numFmtId="0" fontId="9" fillId="0" borderId="0" xfId="0" applyFont="1" applyProtection="1"/>
    <xf numFmtId="0" fontId="25" fillId="0" borderId="0" xfId="0" applyFont="1"/>
    <xf numFmtId="0" fontId="13" fillId="0" borderId="0" xfId="0" applyFont="1" applyAlignment="1">
      <alignment horizontal="left" vertical="center"/>
    </xf>
    <xf numFmtId="0" fontId="13" fillId="0" borderId="0" xfId="0" applyFont="1" applyAlignment="1">
      <alignment horizontal="left" vertical="top"/>
    </xf>
    <xf numFmtId="0" fontId="26" fillId="0" borderId="0" xfId="0" applyFont="1" applyAlignment="1">
      <alignment horizontal="left" vertical="top"/>
    </xf>
    <xf numFmtId="0" fontId="0" fillId="0" borderId="5" xfId="0" applyFont="1" applyBorder="1" applyAlignment="1">
      <alignment horizontal="left" vertical="center" wrapText="1"/>
    </xf>
    <xf numFmtId="0" fontId="0" fillId="7" borderId="3" xfId="0" applyFont="1" applyFill="1" applyBorder="1" applyAlignment="1">
      <alignment horizontal="left" vertical="center" wrapText="1"/>
    </xf>
    <xf numFmtId="0" fontId="0" fillId="7" borderId="5" xfId="0" applyFont="1" applyFill="1" applyBorder="1" applyAlignment="1">
      <alignment horizontal="left" vertical="center" wrapText="1"/>
    </xf>
    <xf numFmtId="0" fontId="0" fillId="0" borderId="3" xfId="0" applyFont="1" applyBorder="1" applyAlignment="1">
      <alignment horizontal="left" vertical="center" wrapText="1"/>
    </xf>
    <xf numFmtId="3" fontId="0" fillId="7" borderId="5" xfId="0" applyNumberFormat="1" applyFont="1" applyFill="1" applyBorder="1" applyAlignment="1" applyProtection="1">
      <alignment horizontal="center" vertical="center"/>
      <protection locked="0"/>
    </xf>
    <xf numFmtId="0" fontId="0" fillId="7" borderId="0" xfId="0" applyFont="1" applyFill="1" applyBorder="1" applyAlignment="1" applyProtection="1">
      <alignment horizontal="center" vertical="top" wrapText="1"/>
      <protection locked="0"/>
    </xf>
    <xf numFmtId="0" fontId="0" fillId="0" borderId="0" xfId="0" applyFont="1" applyAlignment="1">
      <alignment horizontal="left" wrapText="1"/>
    </xf>
    <xf numFmtId="0" fontId="0" fillId="7" borderId="0" xfId="0" applyFont="1" applyFill="1" applyBorder="1" applyAlignment="1" applyProtection="1">
      <alignment horizontal="left" vertical="top" wrapText="1"/>
      <protection locked="0"/>
    </xf>
    <xf numFmtId="0" fontId="9" fillId="0" borderId="0" xfId="0" applyFont="1" applyAlignment="1">
      <alignment horizontal="left" wrapText="1"/>
    </xf>
    <xf numFmtId="0" fontId="9" fillId="0" borderId="0" xfId="0" applyFont="1" applyAlignment="1">
      <alignment vertical="top" wrapText="1"/>
    </xf>
    <xf numFmtId="0" fontId="5" fillId="0" borderId="0" xfId="0" applyFont="1" applyAlignment="1">
      <alignment vertical="center" wrapText="1"/>
    </xf>
    <xf numFmtId="0" fontId="0" fillId="0" borderId="3" xfId="0" applyFont="1" applyFill="1" applyBorder="1" applyAlignment="1" applyProtection="1">
      <protection locked="0"/>
    </xf>
    <xf numFmtId="0" fontId="0" fillId="0" borderId="0" xfId="0" applyFont="1" applyAlignment="1">
      <alignment wrapText="1"/>
    </xf>
    <xf numFmtId="168" fontId="0" fillId="0" borderId="0" xfId="0" applyNumberFormat="1" applyFont="1" applyFill="1" applyAlignment="1" applyProtection="1">
      <protection locked="0"/>
    </xf>
    <xf numFmtId="168" fontId="0" fillId="0" borderId="3" xfId="0" applyNumberFormat="1" applyFont="1" applyFill="1" applyBorder="1" applyAlignment="1" applyProtection="1">
      <protection locked="0"/>
    </xf>
    <xf numFmtId="0" fontId="0" fillId="0" borderId="5" xfId="0" applyFont="1" applyBorder="1" applyAlignment="1" applyProtection="1">
      <alignment horizontal="left" vertical="top" wrapText="1"/>
    </xf>
    <xf numFmtId="168" fontId="20" fillId="0" borderId="0" xfId="0" applyNumberFormat="1" applyFont="1" applyFill="1" applyBorder="1" applyAlignment="1"/>
    <xf numFmtId="0" fontId="5" fillId="0" borderId="0" xfId="0" applyFont="1" applyAlignment="1">
      <alignment wrapText="1"/>
    </xf>
    <xf numFmtId="165" fontId="0" fillId="0" borderId="3" xfId="0" applyNumberFormat="1" applyFont="1" applyBorder="1" applyAlignment="1">
      <alignment vertical="center"/>
    </xf>
    <xf numFmtId="0" fontId="0" fillId="0" borderId="3" xfId="0" applyFont="1" applyBorder="1" applyAlignment="1">
      <alignment vertical="center"/>
    </xf>
    <xf numFmtId="0" fontId="5" fillId="0" borderId="5" xfId="0" applyFont="1" applyBorder="1" applyAlignment="1" applyProtection="1">
      <alignment horizontal="left" wrapText="1"/>
    </xf>
    <xf numFmtId="168" fontId="0" fillId="0" borderId="0" xfId="0" applyNumberFormat="1" applyFont="1" applyBorder="1" applyAlignment="1" applyProtection="1"/>
    <xf numFmtId="168" fontId="0" fillId="0" borderId="0" xfId="0" applyNumberFormat="1" applyFont="1" applyAlignment="1" applyProtection="1"/>
    <xf numFmtId="168" fontId="0" fillId="7" borderId="3" xfId="0" applyNumberFormat="1" applyFont="1" applyFill="1" applyBorder="1" applyAlignment="1" applyProtection="1">
      <protection locked="0"/>
    </xf>
    <xf numFmtId="168" fontId="5" fillId="0" borderId="6" xfId="0" applyNumberFormat="1" applyFont="1" applyBorder="1" applyAlignment="1"/>
    <xf numFmtId="0" fontId="5" fillId="0" borderId="0" xfId="0" applyFont="1" applyBorder="1" applyAlignment="1">
      <alignment horizontal="center" wrapText="1"/>
    </xf>
    <xf numFmtId="0" fontId="0" fillId="0" borderId="0" xfId="0" applyFont="1" applyAlignment="1">
      <alignment horizontal="center" wrapText="1"/>
    </xf>
    <xf numFmtId="0" fontId="0" fillId="0" borderId="0" xfId="0" applyFont="1" applyAlignment="1">
      <alignment horizontal="left"/>
    </xf>
    <xf numFmtId="0" fontId="16" fillId="0" borderId="0" xfId="0" applyFont="1" applyAlignment="1">
      <alignment horizontal="left" vertical="top" wrapText="1"/>
    </xf>
    <xf numFmtId="0" fontId="0" fillId="0" borderId="3" xfId="0" applyFont="1" applyBorder="1" applyAlignment="1" applyProtection="1">
      <alignment vertical="top" wrapText="1"/>
    </xf>
    <xf numFmtId="165" fontId="0" fillId="0" borderId="5" xfId="0" applyNumberFormat="1" applyFont="1" applyBorder="1" applyAlignment="1">
      <alignment vertical="center"/>
    </xf>
    <xf numFmtId="0" fontId="0" fillId="7" borderId="5" xfId="0" applyFont="1" applyFill="1" applyBorder="1" applyAlignment="1" applyProtection="1">
      <alignment vertical="center"/>
      <protection locked="0"/>
    </xf>
    <xf numFmtId="14" fontId="4" fillId="7" borderId="11" xfId="0" applyNumberFormat="1" applyFont="1" applyFill="1" applyBorder="1" applyAlignment="1" applyProtection="1">
      <alignment horizontal="center" vertical="center"/>
      <protection locked="0"/>
    </xf>
    <xf numFmtId="0" fontId="4" fillId="7" borderId="9" xfId="0" applyNumberFormat="1" applyFont="1" applyFill="1" applyBorder="1" applyAlignment="1" applyProtection="1">
      <alignment horizontal="center" vertical="center"/>
      <protection locked="0"/>
    </xf>
    <xf numFmtId="0" fontId="4" fillId="7" borderId="10" xfId="0" applyNumberFormat="1" applyFont="1" applyFill="1" applyBorder="1" applyAlignment="1" applyProtection="1">
      <alignment horizontal="center" vertical="center"/>
      <protection locked="0"/>
    </xf>
    <xf numFmtId="0" fontId="4" fillId="7" borderId="11" xfId="0" applyNumberFormat="1" applyFont="1" applyFill="1" applyBorder="1" applyAlignment="1" applyProtection="1">
      <alignment horizontal="center" vertical="top"/>
      <protection locked="0"/>
    </xf>
    <xf numFmtId="0" fontId="4" fillId="7" borderId="9" xfId="0" applyNumberFormat="1" applyFont="1" applyFill="1" applyBorder="1" applyAlignment="1" applyProtection="1">
      <alignment horizontal="center" vertical="top"/>
      <protection locked="0"/>
    </xf>
    <xf numFmtId="0" fontId="4" fillId="7" borderId="10" xfId="0" applyNumberFormat="1" applyFont="1" applyFill="1" applyBorder="1" applyAlignment="1" applyProtection="1">
      <alignment horizontal="center" vertical="top"/>
      <protection locked="0"/>
    </xf>
    <xf numFmtId="0" fontId="16" fillId="0" borderId="0" xfId="0" applyFont="1" applyAlignment="1" applyProtection="1"/>
    <xf numFmtId="0" fontId="5" fillId="0" borderId="0" xfId="0" applyFont="1" applyAlignment="1" applyProtection="1"/>
    <xf numFmtId="0" fontId="0" fillId="7" borderId="5" xfId="0" applyFill="1" applyBorder="1" applyAlignment="1" applyProtection="1">
      <alignment horizontal="center" vertical="center"/>
      <protection locked="0"/>
    </xf>
    <xf numFmtId="0" fontId="0" fillId="0" borderId="3" xfId="0" applyFont="1" applyBorder="1" applyAlignment="1" applyProtection="1"/>
    <xf numFmtId="0" fontId="0" fillId="7" borderId="5" xfId="0" applyFont="1" applyFill="1" applyBorder="1" applyAlignment="1" applyProtection="1">
      <alignment horizontal="center" vertical="center"/>
      <protection locked="0"/>
    </xf>
    <xf numFmtId="0" fontId="0" fillId="7" borderId="3" xfId="0" applyFill="1" applyBorder="1" applyAlignment="1" applyProtection="1">
      <alignment vertical="center"/>
      <protection locked="0"/>
    </xf>
    <xf numFmtId="49" fontId="0" fillId="7" borderId="3" xfId="0" applyNumberFormat="1" applyFont="1" applyFill="1" applyBorder="1" applyAlignment="1" applyProtection="1">
      <alignment vertical="center"/>
      <protection locked="0"/>
    </xf>
    <xf numFmtId="0" fontId="0" fillId="0" borderId="11" xfId="0" applyFont="1" applyBorder="1" applyAlignment="1" applyProtection="1">
      <alignment horizontal="left" vertical="center"/>
    </xf>
    <xf numFmtId="0" fontId="0" fillId="0" borderId="9" xfId="0" applyFont="1" applyBorder="1" applyAlignment="1" applyProtection="1">
      <alignment horizontal="left" vertical="center"/>
    </xf>
    <xf numFmtId="0" fontId="0" fillId="0" borderId="10" xfId="0" applyFont="1" applyBorder="1" applyAlignment="1" applyProtection="1">
      <alignment horizontal="left" vertical="center"/>
    </xf>
    <xf numFmtId="0" fontId="0" fillId="0" borderId="11" xfId="0" applyFont="1" applyBorder="1" applyAlignment="1" applyProtection="1">
      <alignment horizontal="left" vertical="top" wrapText="1"/>
    </xf>
    <xf numFmtId="0" fontId="0" fillId="0" borderId="9" xfId="0" applyFont="1" applyBorder="1" applyAlignment="1" applyProtection="1">
      <alignment horizontal="left" vertical="top" wrapText="1"/>
    </xf>
    <xf numFmtId="0" fontId="0" fillId="0" borderId="10" xfId="0" applyFont="1" applyBorder="1" applyAlignment="1" applyProtection="1">
      <alignment horizontal="left" vertical="top" wrapText="1"/>
    </xf>
    <xf numFmtId="0" fontId="0" fillId="0" borderId="0" xfId="0" applyFont="1" applyFill="1" applyAlignment="1" applyProtection="1">
      <alignment horizontal="right" vertical="center"/>
    </xf>
    <xf numFmtId="0" fontId="4" fillId="0" borderId="3" xfId="0" applyFont="1" applyBorder="1" applyAlignment="1"/>
    <xf numFmtId="0" fontId="0" fillId="0" borderId="3" xfId="0" applyFont="1" applyBorder="1" applyAlignment="1"/>
    <xf numFmtId="0" fontId="4" fillId="7" borderId="3" xfId="0" applyFont="1" applyFill="1" applyBorder="1" applyAlignment="1" applyProtection="1">
      <alignment horizontal="left" vertical="center"/>
      <protection locked="0"/>
    </xf>
    <xf numFmtId="0" fontId="0" fillId="7" borderId="3" xfId="0" applyFill="1" applyBorder="1" applyAlignment="1" applyProtection="1">
      <alignment horizontal="left" vertical="center"/>
      <protection locked="0"/>
    </xf>
    <xf numFmtId="0" fontId="0" fillId="0" borderId="0" xfId="0" applyFont="1" applyAlignment="1" applyProtection="1">
      <alignment horizontal="right" vertical="center"/>
    </xf>
    <xf numFmtId="9" fontId="4" fillId="7" borderId="3" xfId="0" applyNumberFormat="1" applyFont="1" applyFill="1" applyBorder="1" applyAlignment="1" applyProtection="1">
      <alignment horizontal="left" vertical="center"/>
      <protection locked="0"/>
    </xf>
    <xf numFmtId="0" fontId="0" fillId="7" borderId="3" xfId="0" applyFont="1" applyFill="1" applyBorder="1" applyAlignment="1" applyProtection="1">
      <alignment horizontal="left" vertical="center"/>
      <protection locked="0"/>
    </xf>
    <xf numFmtId="0" fontId="16" fillId="0" borderId="0" xfId="0" applyFont="1" applyAlignment="1"/>
    <xf numFmtId="0" fontId="5" fillId="0" borderId="0" xfId="0" applyFont="1" applyAlignment="1"/>
    <xf numFmtId="0" fontId="15" fillId="7" borderId="0" xfId="0" applyFont="1" applyFill="1" applyAlignment="1" applyProtection="1">
      <alignment horizontal="left"/>
      <protection locked="0"/>
    </xf>
    <xf numFmtId="0" fontId="4" fillId="7" borderId="5" xfId="0" applyFont="1" applyFill="1" applyBorder="1" applyAlignment="1" applyProtection="1">
      <alignment horizontal="left" vertical="center"/>
      <protection locked="0"/>
    </xf>
    <xf numFmtId="0" fontId="0" fillId="7" borderId="5" xfId="0" applyFill="1" applyBorder="1" applyAlignment="1" applyProtection="1">
      <alignment horizontal="left" vertical="center"/>
      <protection locked="0"/>
    </xf>
    <xf numFmtId="0" fontId="13" fillId="0" borderId="0" xfId="0" applyFont="1" applyBorder="1" applyAlignment="1">
      <alignment horizontal="center" vertical="top"/>
    </xf>
    <xf numFmtId="0" fontId="9" fillId="0" borderId="3" xfId="0" applyFont="1" applyBorder="1" applyAlignment="1" applyProtection="1">
      <alignment horizontal="center"/>
    </xf>
    <xf numFmtId="0" fontId="24" fillId="0" borderId="3" xfId="0" applyFont="1" applyBorder="1" applyAlignment="1" applyProtection="1">
      <alignment horizontal="center" wrapText="1"/>
      <protection locked="0"/>
    </xf>
    <xf numFmtId="0" fontId="9" fillId="0" borderId="0" xfId="0" applyFont="1" applyAlignment="1" applyProtection="1">
      <alignment vertical="top" wrapText="1"/>
    </xf>
    <xf numFmtId="0" fontId="0" fillId="0" borderId="5" xfId="0" applyFont="1" applyBorder="1" applyAlignment="1" applyProtection="1">
      <alignment vertical="top" wrapText="1"/>
    </xf>
    <xf numFmtId="165" fontId="0" fillId="7" borderId="3" xfId="1" applyNumberFormat="1" applyFont="1" applyFill="1" applyBorder="1" applyAlignment="1" applyProtection="1">
      <alignment vertical="center"/>
      <protection locked="0"/>
    </xf>
    <xf numFmtId="0" fontId="0" fillId="0" borderId="0" xfId="0" applyFont="1" applyAlignment="1" applyProtection="1">
      <alignment horizontal="left" vertical="top" wrapText="1"/>
    </xf>
    <xf numFmtId="0" fontId="1" fillId="0" borderId="3" xfId="0" applyFont="1" applyBorder="1" applyAlignment="1" applyProtection="1">
      <alignment horizontal="left" wrapText="1"/>
      <protection locked="0"/>
    </xf>
    <xf numFmtId="165" fontId="0" fillId="7" borderId="5" xfId="1" applyNumberFormat="1" applyFont="1" applyFill="1" applyBorder="1" applyAlignment="1" applyProtection="1">
      <alignment vertical="center"/>
      <protection locked="0"/>
    </xf>
    <xf numFmtId="168" fontId="0" fillId="7" borderId="0" xfId="0" applyNumberFormat="1" applyFont="1" applyFill="1" applyBorder="1" applyAlignment="1">
      <alignment horizontal="center" vertical="center" wrapText="1"/>
    </xf>
    <xf numFmtId="168" fontId="5" fillId="7" borderId="12" xfId="0" applyNumberFormat="1" applyFont="1" applyFill="1" applyBorder="1" applyAlignment="1">
      <alignment horizontal="center" vertical="center" wrapText="1"/>
    </xf>
    <xf numFmtId="0" fontId="0" fillId="0" borderId="3" xfId="0" applyFont="1" applyBorder="1" applyAlignment="1">
      <alignment horizontal="left" vertical="top" wrapText="1"/>
    </xf>
    <xf numFmtId="0" fontId="13" fillId="0" borderId="13" xfId="0" applyFont="1" applyBorder="1" applyAlignment="1">
      <alignment horizontal="center" vertical="top"/>
    </xf>
    <xf numFmtId="0" fontId="13" fillId="0" borderId="13" xfId="0" applyFont="1" applyBorder="1" applyAlignment="1">
      <alignment horizontal="center" vertical="center"/>
    </xf>
    <xf numFmtId="0" fontId="9" fillId="0" borderId="0" xfId="0" applyFont="1" applyAlignment="1">
      <alignment wrapText="1"/>
    </xf>
    <xf numFmtId="0" fontId="1" fillId="0" borderId="0" xfId="0" applyFont="1" applyAlignment="1">
      <alignment wrapText="1"/>
    </xf>
    <xf numFmtId="0" fontId="3" fillId="0" borderId="0" xfId="0" applyFont="1" applyAlignment="1">
      <alignment horizontal="right"/>
    </xf>
    <xf numFmtId="0" fontId="4" fillId="0" borderId="0" xfId="0" applyFont="1" applyAlignment="1">
      <alignment horizontal="left" vertical="top" wrapText="1"/>
    </xf>
    <xf numFmtId="165" fontId="0" fillId="2" borderId="0" xfId="1" applyNumberFormat="1" applyFont="1" applyFill="1" applyBorder="1" applyAlignment="1" applyProtection="1">
      <alignment horizontal="left"/>
    </xf>
    <xf numFmtId="165" fontId="0" fillId="2" borderId="0" xfId="1" applyNumberFormat="1" applyFont="1" applyFill="1" applyBorder="1" applyAlignment="1" applyProtection="1">
      <alignment horizontal="center"/>
    </xf>
    <xf numFmtId="3" fontId="0" fillId="0" borderId="0" xfId="0" quotePrefix="1" applyNumberFormat="1" applyFont="1" applyFill="1" applyBorder="1" applyAlignment="1">
      <alignment horizontal="left" vertical="top" wrapText="1"/>
    </xf>
    <xf numFmtId="3" fontId="0" fillId="0" borderId="0" xfId="0" applyNumberFormat="1" applyFont="1" applyFill="1" applyBorder="1" applyAlignment="1">
      <alignment horizontal="left" vertical="top" wrapText="1"/>
    </xf>
    <xf numFmtId="0" fontId="11" fillId="0" borderId="0" xfId="0" applyFont="1" applyAlignment="1">
      <alignment horizontal="left"/>
    </xf>
    <xf numFmtId="0" fontId="6" fillId="10" borderId="0" xfId="0" applyFont="1" applyFill="1" applyAlignment="1">
      <alignment horizontal="center"/>
    </xf>
    <xf numFmtId="0" fontId="6" fillId="11" borderId="0" xfId="0" applyFont="1" applyFill="1" applyAlignment="1">
      <alignment horizontal="center"/>
    </xf>
    <xf numFmtId="0" fontId="6" fillId="8" borderId="0" xfId="0" applyFont="1" applyFill="1" applyAlignment="1">
      <alignment horizontal="center"/>
    </xf>
    <xf numFmtId="0" fontId="6" fillId="9" borderId="0" xfId="0" applyFont="1" applyFill="1" applyAlignment="1">
      <alignment horizontal="center"/>
    </xf>
    <xf numFmtId="0" fontId="6" fillId="0" borderId="0" xfId="0" applyFont="1" applyAlignment="1">
      <alignment horizontal="left" vertical="top" wrapText="1"/>
    </xf>
    <xf numFmtId="166" fontId="6" fillId="0" borderId="0" xfId="0" applyNumberFormat="1" applyFont="1" applyAlignment="1">
      <alignment horizontal="left" vertical="top" wrapText="1"/>
    </xf>
    <xf numFmtId="166" fontId="22" fillId="0" borderId="0" xfId="0" applyNumberFormat="1" applyFont="1" applyAlignment="1">
      <alignment horizontal="left" vertical="top" wrapText="1"/>
    </xf>
    <xf numFmtId="0" fontId="22" fillId="8" borderId="0" xfId="0" applyFont="1" applyFill="1" applyAlignment="1">
      <alignment horizontal="center"/>
    </xf>
  </cellXfs>
  <cellStyles count="4">
    <cellStyle name="Komma" xfId="1" builtinId="3"/>
    <cellStyle name="Komma 2" xfId="3" xr:uid="{00000000-0005-0000-0000-000001000000}"/>
    <cellStyle name="Prozent" xfId="2" builtinId="5"/>
    <cellStyle name="Standard" xfId="0" builtinId="0"/>
  </cellStyles>
  <dxfs count="6">
    <dxf>
      <font>
        <color theme="1"/>
      </font>
      <border>
        <bottom style="thin">
          <color auto="1"/>
        </bottom>
        <vertical/>
        <horizontal/>
      </border>
    </dxf>
    <dxf>
      <font>
        <color theme="1"/>
      </font>
      <border>
        <bottom style="thin">
          <color auto="1"/>
        </bottom>
        <vertical/>
        <horizontal/>
      </border>
    </dxf>
    <dxf>
      <font>
        <color theme="1"/>
      </font>
      <border>
        <bottom style="thin">
          <color auto="1"/>
        </bottom>
        <vertical/>
        <horizontal/>
      </border>
    </dxf>
    <dxf>
      <fill>
        <patternFill>
          <bgColor theme="0" tint="-0.14996795556505021"/>
        </patternFill>
      </fill>
    </dxf>
    <dxf>
      <font>
        <color theme="1"/>
      </font>
      <border>
        <bottom style="thin">
          <color auto="1"/>
        </bottom>
        <vertical/>
        <horizontal/>
      </border>
    </dxf>
    <dxf>
      <fill>
        <patternFill>
          <bgColor theme="0" tint="-0.14996795556505021"/>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fmlaLink="$O$48" lockText="1"/>
</file>

<file path=xl/ctrlProps/ctrlProp2.xml><?xml version="1.0" encoding="utf-8"?>
<formControlPr xmlns="http://schemas.microsoft.com/office/spreadsheetml/2009/9/main" objectType="Radio" checked="Checked" firstButton="1" fmlaLink="$F$48" lockText="1"/>
</file>

<file path=xl/ctrlProps/ctrlProp3.xml><?xml version="1.0" encoding="utf-8"?>
<formControlPr xmlns="http://schemas.microsoft.com/office/spreadsheetml/2009/9/main" objectType="Radio" lockText="1"/>
</file>

<file path=xl/ctrlProps/ctrlProp4.xml><?xml version="1.0" encoding="utf-8"?>
<formControlPr xmlns="http://schemas.microsoft.com/office/spreadsheetml/2009/9/main" objectType="Radio" lockText="1"/>
</file>

<file path=xl/ctrlProps/ctrlProp5.xml><?xml version="1.0" encoding="utf-8"?>
<formControlPr xmlns="http://schemas.microsoft.com/office/spreadsheetml/2009/9/main" objectType="Radio" lockText="1"/>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9524</xdr:colOff>
          <xdr:row>47</xdr:row>
          <xdr:rowOff>9526</xdr:rowOff>
        </xdr:from>
        <xdr:to>
          <xdr:col>4</xdr:col>
          <xdr:colOff>194174</xdr:colOff>
          <xdr:row>53</xdr:row>
          <xdr:rowOff>153525</xdr:rowOff>
        </xdr:to>
        <xdr:grpSp>
          <xdr:nvGrpSpPr>
            <xdr:cNvPr id="3" name="Gruppieren 2">
              <a:extLst>
                <a:ext uri="{FF2B5EF4-FFF2-40B4-BE49-F238E27FC236}">
                  <a16:creationId xmlns:a16="http://schemas.microsoft.com/office/drawing/2014/main" id="{00000000-0008-0000-0000-000003000000}"/>
                </a:ext>
              </a:extLst>
            </xdr:cNvPr>
            <xdr:cNvGrpSpPr/>
          </xdr:nvGrpSpPr>
          <xdr:grpSpPr>
            <a:xfrm>
              <a:off x="9524" y="11639551"/>
              <a:ext cx="1299075" cy="944099"/>
              <a:chOff x="180974" y="12706356"/>
              <a:chExt cx="1080000" cy="1115483"/>
            </a:xfrm>
          </xdr:grpSpPr>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180974" y="12706356"/>
                <a:ext cx="1080000" cy="143999"/>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Monatliche Rate</a:t>
                </a:r>
              </a:p>
            </xdr:txBody>
          </xdr:sp>
          <xdr:sp macro="" textlink="">
            <xdr:nvSpPr>
              <xdr:cNvPr id="1031" name="Option Butto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180974" y="13030201"/>
                <a:ext cx="1080000" cy="14400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Quartals Rate</a:t>
                </a:r>
              </a:p>
            </xdr:txBody>
          </xdr:sp>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180974" y="13354051"/>
                <a:ext cx="1080000" cy="14400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Semesterrate</a:t>
                </a:r>
              </a:p>
            </xdr:txBody>
          </xdr:sp>
          <xdr:sp macro="" textlink="">
            <xdr:nvSpPr>
              <xdr:cNvPr id="1033" name="Option Butto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180974" y="13677839"/>
                <a:ext cx="1080000" cy="144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Jährliche Rate</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44</xdr:row>
          <xdr:rowOff>66675</xdr:rowOff>
        </xdr:from>
        <xdr:to>
          <xdr:col>14</xdr:col>
          <xdr:colOff>257175</xdr:colOff>
          <xdr:row>46</xdr:row>
          <xdr:rowOff>28575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8</xdr:col>
      <xdr:colOff>156368</xdr:colOff>
      <xdr:row>0</xdr:row>
      <xdr:rowOff>59535</xdr:rowOff>
    </xdr:from>
    <xdr:to>
      <xdr:col>13</xdr:col>
      <xdr:colOff>664993</xdr:colOff>
      <xdr:row>2</xdr:row>
      <xdr:rowOff>60420</xdr:rowOff>
    </xdr:to>
    <xdr:pic>
      <xdr:nvPicPr>
        <xdr:cNvPr id="2" name="Bild 1" descr="Macintosh HD:Sihlau:Admin_WG:Sihlau CI:logo_sihlau.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55368" y="59535"/>
          <a:ext cx="3636000" cy="31838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130175</xdr:colOff>
      <xdr:row>0</xdr:row>
      <xdr:rowOff>47629</xdr:rowOff>
    </xdr:from>
    <xdr:to>
      <xdr:col>5</xdr:col>
      <xdr:colOff>1051550</xdr:colOff>
      <xdr:row>2</xdr:row>
      <xdr:rowOff>49752</xdr:rowOff>
    </xdr:to>
    <xdr:pic>
      <xdr:nvPicPr>
        <xdr:cNvPr id="2" name="Bild 1" descr="Macintosh HD:Sihlau:Admin_WG:Sihlau CI:logo_sihlau.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05175" y="47629"/>
          <a:ext cx="3636000" cy="319623"/>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361951</xdr:colOff>
      <xdr:row>8</xdr:row>
      <xdr:rowOff>161925</xdr:rowOff>
    </xdr:from>
    <xdr:to>
      <xdr:col>18</xdr:col>
      <xdr:colOff>558800</xdr:colOff>
      <xdr:row>53</xdr:row>
      <xdr:rowOff>88900</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9213851" y="1482725"/>
          <a:ext cx="7207249" cy="7356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a:t>Beim Beitragsrechner muss man die Sonderfälle</a:t>
          </a:r>
          <a:r>
            <a:rPr lang="de-CH" sz="1100" baseline="0"/>
            <a:t> abholen insbesondere wenn man 0 eingibt im einkommen (dann gehen wir von 180k+ aus)</a:t>
          </a:r>
        </a:p>
        <a:p>
          <a:r>
            <a:rPr lang="de-CH" sz="1100" baseline="0"/>
            <a:t>Ebenfalls muss man den sonderfall abholen, dass quereinsteiger mehr bezahlen als atelierschüler der 13. klasse wenn sie weniger als 100k verdienen mit einzelkind und 126k wenn sie mehrere kinder haben</a:t>
          </a:r>
          <a:endParaRPr lang="de-CH" sz="1100"/>
        </a:p>
        <a:p>
          <a:endParaRPr lang="de-CH" sz="1100"/>
        </a:p>
        <a:p>
          <a:r>
            <a:rPr lang="de-CH" sz="1100"/>
            <a:t>=IF(Beitragsmodell="keine Angaben";0;</a:t>
          </a:r>
        </a:p>
        <a:p>
          <a:endParaRPr lang="de-CH" sz="1100"/>
        </a:p>
        <a:p>
          <a:r>
            <a:rPr lang="de-CH" sz="1100"/>
            <a:t>IF(Beitragsmodell="Kiga";Tabelle!K67;</a:t>
          </a:r>
        </a:p>
        <a:p>
          <a:endParaRPr lang="de-CH" sz="1100"/>
        </a:p>
        <a:p>
          <a:r>
            <a:rPr lang="de-CH" sz="1100"/>
            <a:t>IF(AND(Beitragsmodell="QUER";COUNTA(W19:W24)&gt;1);Tabelle!W3;</a:t>
          </a:r>
        </a:p>
        <a:p>
          <a:endParaRPr lang="de-CH" sz="1100"/>
        </a:p>
        <a:p>
          <a:r>
            <a:rPr lang="de-CH" sz="1100"/>
            <a:t>IF(AND(Beitragsmodell="QUER";COUNTA(W19:W24)=1);Tabelle!V3;</a:t>
          </a:r>
        </a:p>
        <a:p>
          <a:endParaRPr lang="de-CH" sz="1100"/>
        </a:p>
        <a:p>
          <a:r>
            <a:rPr lang="de-CH" sz="1100"/>
            <a:t>IF(AND(Beitragsmodell="ASZ13";COUNTA(W19:W24)=1;OR(W36=0;W36&gt;180000));Tabelle!P64;</a:t>
          </a:r>
        </a:p>
        <a:p>
          <a:endParaRPr lang="de-CH" sz="1100"/>
        </a:p>
        <a:p>
          <a:r>
            <a:rPr lang="de-CH" sz="1100"/>
            <a:t>IF(AND(Beitragsmodell="ASZ13";COUNTA(W19:W24)&gt;1;OR(W36=0;W36&gt;180000));Tabelle!Q64;</a:t>
          </a:r>
        </a:p>
        <a:p>
          <a:endParaRPr lang="de-CH" sz="1100"/>
        </a:p>
        <a:p>
          <a:r>
            <a:rPr lang="de-CH" sz="1100"/>
            <a:t>IF(AND(Beitragsmodell="ASZ13";W36&lt;=180000;COUNTA(W19:W24)=1);VLOOKUP(W36;Tabelle!$O$3:$Q$63;2;1);</a:t>
          </a:r>
        </a:p>
        <a:p>
          <a:endParaRPr lang="de-CH" sz="1100"/>
        </a:p>
        <a:p>
          <a:r>
            <a:rPr lang="de-CH" sz="1100"/>
            <a:t>IF(AND(Beitragsmodell="ASZ13";W36&lt;=180000;COUNTA(W19:W24)&gt;1);VLOOKUP(W36;Tabelle!$O$3:$Q$63;3;1);</a:t>
          </a:r>
        </a:p>
        <a:p>
          <a:endParaRPr lang="de-CH" sz="1100"/>
        </a:p>
        <a:p>
          <a:r>
            <a:rPr lang="de-CH" sz="1100"/>
            <a:t>IF(AND(Beitragsmodell="QUER";W36&lt;=126000;COUNTA(W19:W24)&gt;1);Tabelle!V3;</a:t>
          </a:r>
        </a:p>
        <a:p>
          <a:endParaRPr lang="de-CH" sz="1100"/>
        </a:p>
        <a:p>
          <a:r>
            <a:rPr lang="de-CH" sz="1100"/>
            <a:t>IF(OR(W36=0;W36&gt;=180000);</a:t>
          </a:r>
        </a:p>
        <a:p>
          <a:endParaRPr lang="de-CH" sz="1100"/>
        </a:p>
        <a:p>
          <a:r>
            <a:rPr lang="de-CH" sz="1100"/>
            <a:t>    IF(COUNTA(W19:W24)&gt;2;Tabelle!K66;</a:t>
          </a:r>
        </a:p>
        <a:p>
          <a:endParaRPr lang="de-CH" sz="1100"/>
        </a:p>
        <a:p>
          <a:r>
            <a:rPr lang="de-CH" sz="1100"/>
            <a:t>    IF(COUNTA(W19:W24)=2;Tabelle!K65;</a:t>
          </a:r>
        </a:p>
        <a:p>
          <a:endParaRPr lang="de-CH" sz="1100"/>
        </a:p>
        <a:p>
          <a:r>
            <a:rPr lang="de-CH" sz="1100"/>
            <a:t>    IF(COUNTA(W19:W24)=1;Tabelle!K64;</a:t>
          </a:r>
        </a:p>
        <a:p>
          <a:endParaRPr lang="de-CH" sz="1100"/>
        </a:p>
        <a:p>
          <a:r>
            <a:rPr lang="de-CH" sz="1100"/>
            <a:t>)));</a:t>
          </a:r>
        </a:p>
        <a:p>
          <a:endParaRPr lang="de-CH" sz="1100"/>
        </a:p>
        <a:p>
          <a:r>
            <a:rPr lang="de-CH" sz="1100"/>
            <a:t>IF(AND(Beitragsmodell="ASZ10";W36&lt;78000);Tabelle!AB3;</a:t>
          </a:r>
        </a:p>
        <a:p>
          <a:endParaRPr lang="de-CH" sz="1100"/>
        </a:p>
        <a:p>
          <a:r>
            <a:rPr lang="de-CH" sz="1100"/>
            <a:t>IF(W36&lt;=70000;Tabelle!K3;</a:t>
          </a:r>
        </a:p>
        <a:p>
          <a:endParaRPr lang="de-CH" sz="1100"/>
        </a:p>
        <a:p>
          <a:r>
            <a:rPr lang="de-CH" sz="1100"/>
            <a:t>VLOOKUP(W36;Tabelle!$A$3:$K$62;10)*W36</a:t>
          </a:r>
        </a:p>
        <a:p>
          <a:endParaRPr lang="de-CH" sz="1100"/>
        </a:p>
        <a:p>
          <a:r>
            <a:rPr lang="de-CH" sz="1100"/>
            <a:t>))))))))))))</a:t>
          </a:r>
        </a:p>
      </xdr:txBody>
    </xdr:sp>
    <xdr:clientData/>
  </xdr:twoCellAnchor>
  <xdr:oneCellAnchor>
    <xdr:from>
      <xdr:col>16</xdr:col>
      <xdr:colOff>431800</xdr:colOff>
      <xdr:row>13</xdr:row>
      <xdr:rowOff>0</xdr:rowOff>
    </xdr:from>
    <xdr:ext cx="3403600" cy="3403600"/>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14541500" y="2146300"/>
          <a:ext cx="3403600" cy="3403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GB" sz="1100"/>
        </a:p>
      </xdr:txBody>
    </xdr:sp>
    <xdr:clientData/>
  </xdr:oneCellAnchor>
  <xdr:twoCellAnchor>
    <xdr:from>
      <xdr:col>2</xdr:col>
      <xdr:colOff>457200</xdr:colOff>
      <xdr:row>8</xdr:row>
      <xdr:rowOff>127000</xdr:rowOff>
    </xdr:from>
    <xdr:to>
      <xdr:col>9</xdr:col>
      <xdr:colOff>622300</xdr:colOff>
      <xdr:row>58</xdr:row>
      <xdr:rowOff>152400</xdr:rowOff>
    </xdr:to>
    <xdr:sp macro="" textlink="">
      <xdr:nvSpPr>
        <xdr:cNvPr id="2049" name="Text Box 1">
          <a:extLst>
            <a:ext uri="{FF2B5EF4-FFF2-40B4-BE49-F238E27FC236}">
              <a16:creationId xmlns:a16="http://schemas.microsoft.com/office/drawing/2014/main" id="{00000000-0008-0000-0600-000001080000}"/>
            </a:ext>
          </a:extLst>
        </xdr:cNvPr>
        <xdr:cNvSpPr txBox="1">
          <a:spLocks noChangeArrowheads="1"/>
        </xdr:cNvSpPr>
      </xdr:nvSpPr>
      <xdr:spPr bwMode="auto">
        <a:xfrm>
          <a:off x="2209800" y="1447800"/>
          <a:ext cx="6388100" cy="82804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r>
            <a:rPr lang="de-CH" sz="1100">
              <a:effectLst/>
              <a:latin typeface="+mn-lt"/>
              <a:ea typeface="+mn-ea"/>
              <a:cs typeface="+mn-cs"/>
            </a:rPr>
            <a:t>Sihlau Berechnung (ab Schuljahr 20/21), by Valentin </a:t>
          </a:r>
          <a:r>
            <a:rPr lang="de-CH" sz="1100">
              <a:solidFill>
                <a:srgbClr val="FF0000"/>
              </a:solidFill>
              <a:effectLst/>
              <a:latin typeface="+mn-lt"/>
              <a:ea typeface="+mn-ea"/>
              <a:cs typeface="+mn-cs"/>
            </a:rPr>
            <a:t>(Ergänzung Erhöhung ab 25/26 von KG)</a:t>
          </a:r>
        </a:p>
        <a:p>
          <a:r>
            <a:rPr lang="de-CH" sz="1100">
              <a:effectLst/>
              <a:latin typeface="+mn-lt"/>
              <a:ea typeface="+mn-ea"/>
              <a:cs typeface="+mn-cs"/>
            </a:rPr>
            <a:t>==========================================</a:t>
          </a:r>
        </a:p>
        <a:p>
          <a:endParaRPr lang="de-CH" sz="1100">
            <a:effectLst/>
            <a:latin typeface="+mn-lt"/>
            <a:ea typeface="+mn-ea"/>
            <a:cs typeface="+mn-cs"/>
          </a:endParaRPr>
        </a:p>
        <a:p>
          <a:r>
            <a:rPr lang="de-CH" sz="1100">
              <a:effectLst/>
              <a:latin typeface="+mn-lt"/>
              <a:ea typeface="+mn-ea"/>
              <a:cs typeface="+mn-cs"/>
            </a:rPr>
            <a:t>Aufgrund der Sonderfälle, zuerst festlegen ob ein Fix Betrag berechnet wird</a:t>
          </a:r>
          <a:br>
            <a:rPr lang="de-CH" sz="1100">
              <a:effectLst/>
              <a:latin typeface="+mn-lt"/>
              <a:ea typeface="+mn-ea"/>
              <a:cs typeface="+mn-cs"/>
            </a:rPr>
          </a:br>
          <a:endParaRPr lang="de-CH" sz="1100">
            <a:effectLst/>
            <a:latin typeface="+mn-lt"/>
            <a:ea typeface="+mn-ea"/>
            <a:cs typeface="+mn-cs"/>
          </a:endParaRPr>
        </a:p>
        <a:p>
          <a:r>
            <a:rPr lang="de-CH" sz="1100">
              <a:effectLst/>
              <a:latin typeface="+mn-lt"/>
              <a:ea typeface="+mn-ea"/>
              <a:cs typeface="+mn-cs"/>
            </a:rPr>
            <a:t>Danach festlegen welche Tabelle genutzt werden soll für VLOOKUP</a:t>
          </a:r>
        </a:p>
        <a:p>
          <a:r>
            <a:rPr lang="de-CH" sz="1100">
              <a:effectLst/>
              <a:latin typeface="+mn-lt"/>
              <a:ea typeface="+mn-ea"/>
              <a:cs typeface="+mn-cs"/>
            </a:rPr>
            <a:t>Mindestbeiträge der Reihe nach festlegen (zuoberst die teuersten Tabellen/Beträge)</a:t>
          </a:r>
          <a:br>
            <a:rPr lang="de-CH" sz="1100">
              <a:effectLst/>
              <a:latin typeface="+mn-lt"/>
              <a:ea typeface="+mn-ea"/>
              <a:cs typeface="+mn-cs"/>
            </a:rPr>
          </a:br>
          <a:endParaRPr lang="de-CH" sz="1100">
            <a:effectLst/>
            <a:latin typeface="+mn-lt"/>
            <a:ea typeface="+mn-ea"/>
            <a:cs typeface="+mn-cs"/>
          </a:endParaRPr>
        </a:p>
        <a:p>
          <a:r>
            <a:rPr lang="de-CH" sz="1100">
              <a:effectLst/>
              <a:latin typeface="+mn-lt"/>
              <a:ea typeface="+mn-ea"/>
              <a:cs typeface="+mn-cs"/>
            </a:rPr>
            <a:t>1. Nur 1. Kind im Kiga</a:t>
          </a:r>
        </a:p>
        <a:p>
          <a:r>
            <a:rPr lang="de-CH" sz="1100">
              <a:effectLst/>
              <a:latin typeface="+mn-lt"/>
              <a:ea typeface="+mn-ea"/>
              <a:cs typeface="+mn-cs"/>
            </a:rPr>
            <a:t>2. Quereinsteiger &amp; Einkommen &lt; 102k</a:t>
          </a:r>
        </a:p>
        <a:p>
          <a:r>
            <a:rPr lang="de-CH" sz="1100">
              <a:effectLst/>
              <a:latin typeface="+mn-lt"/>
              <a:ea typeface="+mn-ea"/>
              <a:cs typeface="+mn-cs"/>
            </a:rPr>
            <a:t>    1. Einkind =&gt; Fix</a:t>
          </a:r>
        </a:p>
        <a:p>
          <a:r>
            <a:rPr lang="de-CH" sz="1100">
              <a:effectLst/>
              <a:latin typeface="+mn-lt"/>
              <a:ea typeface="+mn-ea"/>
              <a:cs typeface="+mn-cs"/>
            </a:rPr>
            <a:t>    2. Mehrkind =&gt; Fix</a:t>
          </a:r>
        </a:p>
        <a:p>
          <a:r>
            <a:rPr lang="de-CH" sz="1100">
              <a:effectLst/>
              <a:latin typeface="+mn-lt"/>
              <a:ea typeface="+mn-ea"/>
              <a:cs typeface="+mn-cs"/>
            </a:rPr>
            <a:t>3. Min. 1 Kind in ASZ13</a:t>
          </a:r>
        </a:p>
        <a:p>
          <a:r>
            <a:rPr lang="de-CH" sz="1100">
              <a:effectLst/>
              <a:latin typeface="+mn-lt"/>
              <a:ea typeface="+mn-ea"/>
              <a:cs typeface="+mn-cs"/>
            </a:rPr>
            <a:t>    1. Einkommen &gt; 180k</a:t>
          </a:r>
        </a:p>
        <a:p>
          <a:r>
            <a:rPr lang="de-CH" sz="1100">
              <a:effectLst/>
              <a:latin typeface="+mn-lt"/>
              <a:ea typeface="+mn-ea"/>
              <a:cs typeface="+mn-cs"/>
            </a:rPr>
            <a:t>        1. Einkind =&gt; Fix</a:t>
          </a:r>
        </a:p>
        <a:p>
          <a:r>
            <a:rPr lang="de-CH" sz="1100">
              <a:effectLst/>
              <a:latin typeface="+mn-lt"/>
              <a:ea typeface="+mn-ea"/>
              <a:cs typeface="+mn-cs"/>
            </a:rPr>
            <a:t>        2. Mehrkind =&gt; Fix</a:t>
          </a:r>
        </a:p>
        <a:p>
          <a:r>
            <a:rPr lang="de-CH" sz="1100">
              <a:effectLst/>
              <a:latin typeface="+mn-lt"/>
              <a:ea typeface="+mn-ea"/>
              <a:cs typeface="+mn-cs"/>
            </a:rPr>
            <a:t>    2. Einkommen &lt;=180k </a:t>
          </a:r>
        </a:p>
        <a:p>
          <a:r>
            <a:rPr lang="de-CH" sz="1100">
              <a:effectLst/>
              <a:latin typeface="+mn-lt"/>
              <a:ea typeface="+mn-ea"/>
              <a:cs typeface="+mn-cs"/>
            </a:rPr>
            <a:t>        1. Einkind =&gt; Tabelle ASZ13</a:t>
          </a:r>
        </a:p>
        <a:p>
          <a:r>
            <a:rPr lang="de-CH" sz="1100">
              <a:effectLst/>
              <a:latin typeface="+mn-lt"/>
              <a:ea typeface="+mn-ea"/>
              <a:cs typeface="+mn-cs"/>
            </a:rPr>
            <a:t>        2. Mehrkind =&gt; Tabelle ASZ13</a:t>
          </a:r>
        </a:p>
        <a:p>
          <a:r>
            <a:rPr lang="de-CH" sz="1100">
              <a:effectLst/>
              <a:latin typeface="+mn-lt"/>
              <a:ea typeface="+mn-ea"/>
              <a:cs typeface="+mn-cs"/>
            </a:rPr>
            <a:t>4. Quereinsteiger &amp; Einkommen &lt; 126k &amp; Mehrkinder =&gt; Fix QuerMultiple</a:t>
          </a:r>
        </a:p>
        <a:p>
          <a:r>
            <a:rPr lang="de-CH" sz="1100">
              <a:effectLst/>
              <a:latin typeface="+mn-lt"/>
              <a:ea typeface="+mn-ea"/>
              <a:cs typeface="+mn-cs"/>
            </a:rPr>
            <a:t>5. 2 Kinder im Kiga</a:t>
          </a:r>
        </a:p>
        <a:p>
          <a:r>
            <a:rPr lang="de-CH" sz="1100" baseline="0">
              <a:effectLst/>
              <a:latin typeface="+mn-lt"/>
              <a:ea typeface="+mn-ea"/>
              <a:cs typeface="+mn-cs"/>
            </a:rPr>
            <a:t>    =&gt; Fix 2x Kiga</a:t>
          </a:r>
          <a:endParaRPr lang="de-CH" sz="1100">
            <a:effectLst/>
            <a:latin typeface="+mn-lt"/>
            <a:ea typeface="+mn-ea"/>
            <a:cs typeface="+mn-cs"/>
          </a:endParaRPr>
        </a:p>
        <a:p>
          <a:r>
            <a:rPr lang="de-CH" sz="1100">
              <a:effectLst/>
              <a:latin typeface="+mn-lt"/>
              <a:ea typeface="+mn-ea"/>
              <a:cs typeface="+mn-cs"/>
            </a:rPr>
            <a:t>6. Einkommen &gt; 180k</a:t>
          </a:r>
        </a:p>
        <a:p>
          <a:r>
            <a:rPr lang="de-CH" sz="1100">
              <a:effectLst/>
              <a:latin typeface="+mn-lt"/>
              <a:ea typeface="+mn-ea"/>
              <a:cs typeface="+mn-cs"/>
            </a:rPr>
            <a:t>    1. Einkind =&gt; Fix</a:t>
          </a:r>
        </a:p>
        <a:p>
          <a:r>
            <a:rPr lang="de-CH" sz="1100">
              <a:effectLst/>
              <a:latin typeface="+mn-lt"/>
              <a:ea typeface="+mn-ea"/>
              <a:cs typeface="+mn-cs"/>
            </a:rPr>
            <a:t>    2. Zweikind =&gt; Fix</a:t>
          </a:r>
        </a:p>
        <a:p>
          <a:r>
            <a:rPr lang="de-CH" sz="1100">
              <a:effectLst/>
              <a:latin typeface="+mn-lt"/>
              <a:ea typeface="+mn-ea"/>
              <a:cs typeface="+mn-cs"/>
            </a:rPr>
            <a:t>    3. Drei+ Kinder =&gt; Fix</a:t>
          </a:r>
        </a:p>
        <a:p>
          <a:r>
            <a:rPr lang="de-CH" sz="1100">
              <a:effectLst/>
              <a:latin typeface="+mn-lt"/>
              <a:ea typeface="+mn-ea"/>
              <a:cs typeface="+mn-cs"/>
            </a:rPr>
            <a:t>7. Min. 1 Kind in ASZ10 &amp; Einkommen &lt; 78k =&gt; Fix ASZ10</a:t>
          </a:r>
        </a:p>
        <a:p>
          <a:r>
            <a:rPr lang="de-CH" sz="1100">
              <a:effectLst/>
              <a:latin typeface="+mn-lt"/>
              <a:ea typeface="+mn-ea"/>
              <a:cs typeface="+mn-cs"/>
            </a:rPr>
            <a:t>8. Standard =&gt; Tabelle</a:t>
          </a:r>
        </a:p>
        <a:p>
          <a:br>
            <a:rPr lang="de-CH" sz="1100">
              <a:effectLst/>
              <a:latin typeface="+mn-lt"/>
              <a:ea typeface="+mn-ea"/>
              <a:cs typeface="+mn-cs"/>
            </a:rPr>
          </a:br>
          <a:br>
            <a:rPr lang="de-CH" sz="1100">
              <a:effectLst/>
              <a:latin typeface="+mn-lt"/>
              <a:ea typeface="+mn-ea"/>
              <a:cs typeface="+mn-cs"/>
            </a:rPr>
          </a:br>
          <a:r>
            <a:rPr lang="de-CH" sz="1100">
              <a:effectLst/>
              <a:latin typeface="+mn-lt"/>
              <a:ea typeface="+mn-ea"/>
              <a:cs typeface="+mn-cs"/>
            </a:rPr>
            <a:t>Diese Formel bildet das ab</a:t>
          </a:r>
          <a:r>
            <a:rPr lang="de-CH" sz="1100" baseline="0">
              <a:effectLst/>
              <a:latin typeface="+mn-lt"/>
              <a:ea typeface="+mn-ea"/>
              <a:cs typeface="+mn-cs"/>
            </a:rPr>
            <a:t> in AC39 (wird als Beitragsmodell gespeichert)</a:t>
          </a:r>
          <a:endParaRPr lang="de-CH" sz="1100">
            <a:effectLst/>
            <a:latin typeface="+mn-lt"/>
            <a:ea typeface="+mn-ea"/>
            <a:cs typeface="+mn-cs"/>
          </a:endParaRPr>
        </a:p>
        <a:p>
          <a:endParaRPr lang="de-CH" sz="1100">
            <a:effectLst/>
            <a:latin typeface="+mn-lt"/>
            <a:ea typeface="+mn-ea"/>
            <a:cs typeface="+mn-cs"/>
          </a:endParaRPr>
        </a:p>
        <a:p>
          <a:r>
            <a:rPr lang="de-CH" sz="1100">
              <a:effectLst/>
              <a:latin typeface="+mn-lt"/>
              <a:ea typeface="+mn-ea"/>
              <a:cs typeface="+mn-cs"/>
            </a:rPr>
            <a:t>=IF(COUNTA(W19:W24)=0,"keine Angaben",</a:t>
          </a:r>
        </a:p>
        <a:p>
          <a:endParaRPr lang="de-CH" sz="1100">
            <a:effectLst/>
            <a:latin typeface="+mn-lt"/>
            <a:ea typeface="+mn-ea"/>
            <a:cs typeface="+mn-cs"/>
          </a:endParaRPr>
        </a:p>
        <a:p>
          <a:r>
            <a:rPr lang="de-CH" sz="1100">
              <a:effectLst/>
              <a:latin typeface="+mn-lt"/>
              <a:ea typeface="+mn-ea"/>
              <a:cs typeface="+mn-cs"/>
            </a:rPr>
            <a:t>IF(AND(COUNTIF(W19:W24,"Kiga"), COUNTA(W19:W24)&lt;2),"Kiga",</a:t>
          </a:r>
        </a:p>
        <a:p>
          <a:endParaRPr lang="de-CH" sz="1100">
            <a:effectLst/>
            <a:latin typeface="+mn-lt"/>
            <a:ea typeface="+mn-ea"/>
            <a:cs typeface="+mn-cs"/>
          </a:endParaRPr>
        </a:p>
        <a:p>
          <a:r>
            <a:rPr lang="de-CH" sz="1100">
              <a:effectLst/>
              <a:latin typeface="+mn-lt"/>
              <a:ea typeface="+mn-ea"/>
              <a:cs typeface="+mn-cs"/>
            </a:rPr>
            <a:t>IF(COUNTIF(W19:W24,"Kiga")=COUNTA(W19:W24),"Kiga2",</a:t>
          </a:r>
        </a:p>
        <a:p>
          <a:endParaRPr lang="de-CH" sz="1100">
            <a:effectLst/>
            <a:latin typeface="+mn-lt"/>
            <a:ea typeface="+mn-ea"/>
            <a:cs typeface="+mn-cs"/>
          </a:endParaRPr>
        </a:p>
        <a:p>
          <a:r>
            <a:rPr lang="de-CH" sz="1100">
              <a:effectLst/>
              <a:latin typeface="+mn-lt"/>
              <a:ea typeface="+mn-ea"/>
              <a:cs typeface="+mn-cs"/>
            </a:rPr>
            <a:t>IF(AND(W15="ja",W36&gt;0,W36&lt;100000),"QUER",</a:t>
          </a:r>
        </a:p>
        <a:p>
          <a:endParaRPr lang="de-CH" sz="1100">
            <a:effectLst/>
            <a:latin typeface="+mn-lt"/>
            <a:ea typeface="+mn-ea"/>
            <a:cs typeface="+mn-cs"/>
          </a:endParaRPr>
        </a:p>
        <a:p>
          <a:r>
            <a:rPr lang="de-CH" sz="1100">
              <a:effectLst/>
              <a:latin typeface="+mn-lt"/>
              <a:ea typeface="+mn-ea"/>
              <a:cs typeface="+mn-cs"/>
            </a:rPr>
            <a:t>IF(COUNTIF(W19:W24,"13. Klasse")&gt;=1,"ASZ13",</a:t>
          </a:r>
        </a:p>
        <a:p>
          <a:endParaRPr lang="de-CH" sz="1100">
            <a:effectLst/>
            <a:latin typeface="+mn-lt"/>
            <a:ea typeface="+mn-ea"/>
            <a:cs typeface="+mn-cs"/>
          </a:endParaRPr>
        </a:p>
        <a:p>
          <a:r>
            <a:rPr lang="de-CH" sz="1100">
              <a:effectLst/>
              <a:latin typeface="+mn-lt"/>
              <a:ea typeface="+mn-ea"/>
              <a:cs typeface="+mn-cs"/>
            </a:rPr>
            <a:t>IF(AND(W15="ja",W36&lt;126000,COUNTIF(W19:W24,"13. Klasse")=0, COUNTA(W19:W24)&gt;1),"QUER",</a:t>
          </a:r>
        </a:p>
        <a:p>
          <a:endParaRPr lang="de-CH" sz="1100">
            <a:effectLst/>
            <a:latin typeface="+mn-lt"/>
            <a:ea typeface="+mn-ea"/>
            <a:cs typeface="+mn-cs"/>
          </a:endParaRPr>
        </a:p>
        <a:p>
          <a:r>
            <a:rPr lang="de-CH" sz="1100">
              <a:effectLst/>
              <a:latin typeface="+mn-lt"/>
              <a:ea typeface="+mn-ea"/>
              <a:cs typeface="+mn-cs"/>
            </a:rPr>
            <a:t>IF(AND(W15="ja",W36&lt;102000,COUNTIF(W19:W24,"13. Klasse")=0, COUNTA(W19:W24)=1),"QUER",</a:t>
          </a:r>
        </a:p>
        <a:p>
          <a:endParaRPr lang="de-CH" sz="1100">
            <a:effectLst/>
            <a:latin typeface="+mn-lt"/>
            <a:ea typeface="+mn-ea"/>
            <a:cs typeface="+mn-cs"/>
          </a:endParaRPr>
        </a:p>
        <a:p>
          <a:r>
            <a:rPr lang="de-CH" sz="1100">
              <a:effectLst/>
              <a:latin typeface="+mn-lt"/>
              <a:ea typeface="+mn-ea"/>
              <a:cs typeface="+mn-cs"/>
            </a:rPr>
            <a:t>IF(COUNTIF(W19:W24,"10. Klasse"),"ASZ10",IF(COUNTIF(W19:W24,"11. Klasse"),"ASZ10", IF(COUNTIF(W19:W24,"12. Klasse"),"ASZ10",</a:t>
          </a:r>
        </a:p>
        <a:p>
          <a:endParaRPr lang="de-CH" sz="1100">
            <a:effectLst/>
            <a:latin typeface="+mn-lt"/>
            <a:ea typeface="+mn-ea"/>
            <a:cs typeface="+mn-cs"/>
          </a:endParaRPr>
        </a:p>
        <a:p>
          <a:r>
            <a:rPr lang="de-CH" sz="1100">
              <a:effectLst/>
              <a:latin typeface="+mn-lt"/>
              <a:ea typeface="+mn-ea"/>
              <a:cs typeface="+mn-cs"/>
            </a:rPr>
            <a:t>"Standard"))))))))))</a:t>
          </a:r>
        </a:p>
        <a:p>
          <a:endParaRPr lang="de-CH" sz="1100">
            <a:effectLst/>
            <a:latin typeface="+mn-lt"/>
            <a:ea typeface="+mn-ea"/>
            <a:cs typeface="+mn-cs"/>
          </a:endParaRPr>
        </a:p>
        <a:p>
          <a:endParaRPr lang="de-CH" sz="1100">
            <a:effectLst/>
            <a:latin typeface="+mn-lt"/>
            <a:ea typeface="+mn-ea"/>
            <a:cs typeface="+mn-cs"/>
          </a:endParaRPr>
        </a:p>
        <a:p>
          <a:br>
            <a:rPr lang="de-CH" sz="1100">
              <a:effectLst/>
              <a:latin typeface="+mn-lt"/>
              <a:ea typeface="+mn-ea"/>
              <a:cs typeface="+mn-cs"/>
            </a:rPr>
          </a:br>
          <a:br>
            <a:rPr lang="de-CH" sz="1100">
              <a:effectLst/>
              <a:latin typeface="+mn-lt"/>
              <a:ea typeface="+mn-ea"/>
              <a:cs typeface="+mn-cs"/>
            </a:rPr>
          </a:br>
          <a:r>
            <a:rPr lang="de-CH" sz="1100">
              <a:effectLst/>
              <a:latin typeface="+mn-lt"/>
              <a:ea typeface="+mn-ea"/>
              <a:cs typeface="+mn-cs"/>
            </a:rPr>
            <a:t>Danach berechne ich</a:t>
          </a:r>
          <a:r>
            <a:rPr lang="de-CH" sz="1100" baseline="0">
              <a:effectLst/>
              <a:latin typeface="+mn-lt"/>
              <a:ea typeface="+mn-ea"/>
              <a:cs typeface="+mn-cs"/>
            </a:rPr>
            <a:t> in V39 den Betrag auf Basis des Modells </a:t>
          </a:r>
          <a:endParaRPr lang="de-CH" sz="1100">
            <a:effectLst/>
            <a:latin typeface="+mn-lt"/>
            <a:ea typeface="+mn-ea"/>
            <a:cs typeface="+mn-cs"/>
          </a:endParaRPr>
        </a:p>
      </xdr:txBody>
    </xdr:sp>
    <xdr:clientData/>
  </xdr:two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vmlDrawing" Target="../drawings/vmlDrawing1.vml"/><Relationship Id="rId7" Type="http://schemas.openxmlformats.org/officeDocument/2006/relationships/ctrlProp" Target="../ctrlProps/ctrlProp3.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2.vml"/><Relationship Id="rId9"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I79"/>
  <sheetViews>
    <sheetView showGridLines="0" tabSelected="1" zoomScaleNormal="100" zoomScalePageLayoutView="110" workbookViewId="0">
      <selection activeCell="W15" sqref="W15:AA15"/>
    </sheetView>
  </sheetViews>
  <sheetFormatPr baseColWidth="10" defaultColWidth="10.7109375" defaultRowHeight="12.75"/>
  <cols>
    <col min="1" max="3" width="3" style="5" customWidth="1"/>
    <col min="4" max="4" width="7.7109375" style="5" customWidth="1"/>
    <col min="5" max="5" width="4.140625" style="5" customWidth="1"/>
    <col min="6" max="7" width="3" style="5" customWidth="1"/>
    <col min="8" max="8" width="4.28515625" style="5" customWidth="1"/>
    <col min="9" max="9" width="1.7109375" style="5" customWidth="1"/>
    <col min="10" max="12" width="3" style="5" customWidth="1"/>
    <col min="13" max="13" width="4" style="5" customWidth="1"/>
    <col min="14" max="14" width="3.42578125" style="5" customWidth="1"/>
    <col min="15" max="15" width="4.140625" style="5" customWidth="1"/>
    <col min="16" max="16" width="3.28515625" style="5" customWidth="1"/>
    <col min="17" max="17" width="5.28515625" style="5" customWidth="1"/>
    <col min="18" max="19" width="1.7109375" style="5" customWidth="1"/>
    <col min="20" max="20" width="6.140625" style="5" customWidth="1"/>
    <col min="21" max="21" width="4.42578125" style="5" customWidth="1"/>
    <col min="22" max="24" width="3" style="5" customWidth="1"/>
    <col min="25" max="25" width="1.7109375" style="5" customWidth="1"/>
    <col min="26" max="26" width="2.42578125" style="5" customWidth="1"/>
    <col min="27" max="27" width="5.42578125" style="5" customWidth="1"/>
    <col min="28" max="29" width="2.28515625" style="5" customWidth="1"/>
    <col min="30" max="30" width="3" style="5" customWidth="1"/>
    <col min="31" max="31" width="6.85546875" style="5" customWidth="1"/>
    <col min="32" max="32" width="5.5703125" style="5" customWidth="1"/>
    <col min="33" max="34" width="3" style="5" customWidth="1"/>
    <col min="35" max="16384" width="10.7109375" style="5"/>
  </cols>
  <sheetData>
    <row r="1" spans="1:27" ht="23.25">
      <c r="A1" s="71" t="s">
        <v>12</v>
      </c>
    </row>
    <row r="2" spans="1:27" ht="21" customHeight="1">
      <c r="A2" s="72" t="s">
        <v>78</v>
      </c>
      <c r="G2" s="195" t="s">
        <v>126</v>
      </c>
      <c r="H2" s="195"/>
      <c r="I2" s="195"/>
      <c r="J2" s="195"/>
      <c r="L2" s="161" t="str">
        <f>"(1.8."&amp;LEFT(G2,4)&amp;" bis 31.7."&amp;RIGHT(G2,4)&amp;")"</f>
        <v>(1.8.2025 bis 31.7.2026)</v>
      </c>
      <c r="M2" s="161"/>
      <c r="N2" s="161"/>
      <c r="O2" s="161"/>
      <c r="P2" s="161"/>
      <c r="Q2" s="161"/>
      <c r="R2" s="161"/>
      <c r="S2" s="161"/>
      <c r="T2" s="161"/>
      <c r="U2" s="161"/>
      <c r="V2" s="161"/>
      <c r="W2" s="161"/>
      <c r="X2" s="161"/>
      <c r="Y2" s="161"/>
      <c r="Z2" s="161"/>
      <c r="AA2" s="161"/>
    </row>
    <row r="4" spans="1:27" ht="15.75">
      <c r="A4" s="193" t="s">
        <v>13</v>
      </c>
      <c r="B4" s="194"/>
      <c r="C4" s="194"/>
      <c r="D4" s="194"/>
      <c r="E4" s="186" t="s">
        <v>14</v>
      </c>
      <c r="F4" s="187"/>
      <c r="G4" s="187"/>
      <c r="H4" s="187"/>
      <c r="I4" s="187"/>
      <c r="J4" s="187"/>
      <c r="K4" s="187"/>
      <c r="L4" s="187"/>
      <c r="M4" s="187"/>
      <c r="N4" s="187"/>
      <c r="O4" s="187"/>
      <c r="Q4" s="186" t="s">
        <v>22</v>
      </c>
      <c r="R4" s="187"/>
      <c r="S4" s="187"/>
      <c r="T4" s="187"/>
      <c r="U4" s="187"/>
      <c r="V4" s="187"/>
      <c r="W4" s="187"/>
      <c r="X4" s="187"/>
      <c r="Y4" s="187"/>
      <c r="Z4" s="187"/>
      <c r="AA4" s="187"/>
    </row>
    <row r="5" spans="1:27" s="54" customFormat="1" ht="20.100000000000001" customHeight="1">
      <c r="A5" s="190" t="s">
        <v>15</v>
      </c>
      <c r="B5" s="190"/>
      <c r="C5" s="190"/>
      <c r="D5" s="190"/>
      <c r="E5" s="188"/>
      <c r="F5" s="189"/>
      <c r="G5" s="189"/>
      <c r="H5" s="189"/>
      <c r="I5" s="189"/>
      <c r="J5" s="189"/>
      <c r="K5" s="189"/>
      <c r="L5" s="189"/>
      <c r="M5" s="189"/>
      <c r="N5" s="189"/>
      <c r="O5" s="189"/>
      <c r="P5" s="121"/>
      <c r="Q5" s="188"/>
      <c r="R5" s="189"/>
      <c r="S5" s="189"/>
      <c r="T5" s="189"/>
      <c r="U5" s="189"/>
      <c r="V5" s="189"/>
      <c r="W5" s="189"/>
      <c r="X5" s="189"/>
      <c r="Y5" s="189"/>
      <c r="Z5" s="189"/>
      <c r="AA5" s="189"/>
    </row>
    <row r="6" spans="1:27" s="54" customFormat="1" ht="20.100000000000001" customHeight="1">
      <c r="A6" s="190" t="s">
        <v>16</v>
      </c>
      <c r="B6" s="190"/>
      <c r="C6" s="190"/>
      <c r="D6" s="190"/>
      <c r="E6" s="188"/>
      <c r="F6" s="189"/>
      <c r="G6" s="189"/>
      <c r="H6" s="189"/>
      <c r="I6" s="189"/>
      <c r="J6" s="189"/>
      <c r="K6" s="189"/>
      <c r="L6" s="189"/>
      <c r="M6" s="189"/>
      <c r="N6" s="189"/>
      <c r="O6" s="189"/>
      <c r="P6" s="121"/>
      <c r="Q6" s="188"/>
      <c r="R6" s="189"/>
      <c r="S6" s="189"/>
      <c r="T6" s="189"/>
      <c r="U6" s="189"/>
      <c r="V6" s="189"/>
      <c r="W6" s="189"/>
      <c r="X6" s="189"/>
      <c r="Y6" s="189"/>
      <c r="Z6" s="189"/>
      <c r="AA6" s="189"/>
    </row>
    <row r="7" spans="1:27" s="54" customFormat="1" ht="20.100000000000001" customHeight="1">
      <c r="A7" s="185" t="s">
        <v>17</v>
      </c>
      <c r="B7" s="185"/>
      <c r="C7" s="185"/>
      <c r="D7" s="185"/>
      <c r="E7" s="188"/>
      <c r="F7" s="189"/>
      <c r="G7" s="189"/>
      <c r="H7" s="189"/>
      <c r="I7" s="189"/>
      <c r="J7" s="189"/>
      <c r="K7" s="189"/>
      <c r="L7" s="189"/>
      <c r="M7" s="189"/>
      <c r="N7" s="189"/>
      <c r="O7" s="189"/>
      <c r="P7" s="121"/>
      <c r="Q7" s="196"/>
      <c r="R7" s="197"/>
      <c r="S7" s="197"/>
      <c r="T7" s="197"/>
      <c r="U7" s="197"/>
      <c r="V7" s="197"/>
      <c r="W7" s="197"/>
      <c r="X7" s="197"/>
      <c r="Y7" s="197"/>
      <c r="Z7" s="197"/>
      <c r="AA7" s="197"/>
    </row>
    <row r="8" spans="1:27" s="54" customFormat="1" ht="20.100000000000001" customHeight="1">
      <c r="A8" s="185" t="s">
        <v>18</v>
      </c>
      <c r="B8" s="185"/>
      <c r="C8" s="185"/>
      <c r="D8" s="185"/>
      <c r="E8" s="188"/>
      <c r="F8" s="189"/>
      <c r="G8" s="189"/>
      <c r="H8" s="189"/>
      <c r="I8" s="189"/>
      <c r="J8" s="189"/>
      <c r="K8" s="189"/>
      <c r="L8" s="189"/>
      <c r="M8" s="189"/>
      <c r="N8" s="189"/>
      <c r="O8" s="189"/>
      <c r="P8" s="121"/>
      <c r="Q8" s="188"/>
      <c r="R8" s="189"/>
      <c r="S8" s="189"/>
      <c r="T8" s="189"/>
      <c r="U8" s="189"/>
      <c r="V8" s="189"/>
      <c r="W8" s="189"/>
      <c r="X8" s="189"/>
      <c r="Y8" s="189"/>
      <c r="Z8" s="189"/>
      <c r="AA8" s="189"/>
    </row>
    <row r="9" spans="1:27" s="54" customFormat="1" ht="26.1" hidden="1" customHeight="1">
      <c r="A9" s="185" t="s">
        <v>19</v>
      </c>
      <c r="B9" s="185"/>
      <c r="C9" s="185"/>
      <c r="D9" s="185"/>
      <c r="E9" s="188"/>
      <c r="F9" s="189"/>
      <c r="G9" s="189"/>
      <c r="H9" s="189"/>
      <c r="I9" s="189"/>
      <c r="J9" s="189"/>
      <c r="K9" s="189"/>
      <c r="L9" s="189"/>
      <c r="M9" s="189"/>
      <c r="N9" s="189"/>
      <c r="O9" s="189"/>
      <c r="P9" s="121"/>
      <c r="Q9" s="188"/>
      <c r="R9" s="189"/>
      <c r="S9" s="189"/>
      <c r="T9" s="189"/>
      <c r="U9" s="189"/>
      <c r="V9" s="189"/>
      <c r="W9" s="189"/>
      <c r="X9" s="189"/>
      <c r="Y9" s="189"/>
      <c r="Z9" s="189"/>
      <c r="AA9" s="189"/>
    </row>
    <row r="10" spans="1:27" s="54" customFormat="1" ht="26.1" hidden="1" customHeight="1">
      <c r="A10" s="185" t="s">
        <v>20</v>
      </c>
      <c r="B10" s="185"/>
      <c r="C10" s="185"/>
      <c r="D10" s="185"/>
      <c r="E10" s="188"/>
      <c r="F10" s="189"/>
      <c r="G10" s="189"/>
      <c r="H10" s="189"/>
      <c r="I10" s="189"/>
      <c r="J10" s="189"/>
      <c r="K10" s="189"/>
      <c r="L10" s="189"/>
      <c r="M10" s="189"/>
      <c r="N10" s="189"/>
      <c r="O10" s="189"/>
      <c r="P10" s="121"/>
      <c r="Q10" s="188"/>
      <c r="R10" s="189"/>
      <c r="S10" s="189"/>
      <c r="T10" s="189"/>
      <c r="U10" s="189"/>
      <c r="V10" s="189"/>
      <c r="W10" s="189"/>
      <c r="X10" s="189"/>
      <c r="Y10" s="189"/>
      <c r="Z10" s="189"/>
      <c r="AA10" s="189"/>
    </row>
    <row r="11" spans="1:27" s="54" customFormat="1" ht="20.100000000000001" customHeight="1">
      <c r="A11" s="190" t="s">
        <v>21</v>
      </c>
      <c r="B11" s="190"/>
      <c r="C11" s="190"/>
      <c r="D11" s="190"/>
      <c r="E11" s="188"/>
      <c r="F11" s="189"/>
      <c r="G11" s="189"/>
      <c r="H11" s="189"/>
      <c r="I11" s="189"/>
      <c r="J11" s="189"/>
      <c r="K11" s="189"/>
      <c r="L11" s="189"/>
      <c r="M11" s="189"/>
      <c r="N11" s="189"/>
      <c r="O11" s="189"/>
      <c r="P11" s="121"/>
      <c r="Q11" s="188"/>
      <c r="R11" s="189"/>
      <c r="S11" s="189"/>
      <c r="T11" s="189"/>
      <c r="U11" s="189"/>
      <c r="V11" s="189"/>
      <c r="W11" s="189"/>
      <c r="X11" s="189"/>
      <c r="Y11" s="189"/>
      <c r="Z11" s="189"/>
      <c r="AA11" s="189"/>
    </row>
    <row r="12" spans="1:27" s="54" customFormat="1" ht="20.100000000000001" customHeight="1">
      <c r="A12" s="118"/>
      <c r="B12" s="118"/>
      <c r="C12" s="118"/>
      <c r="D12" s="118" t="s">
        <v>148</v>
      </c>
      <c r="E12" s="191"/>
      <c r="F12" s="189"/>
      <c r="G12" s="189"/>
      <c r="H12" s="189"/>
      <c r="I12" s="189"/>
      <c r="J12" s="189"/>
      <c r="K12" s="189"/>
      <c r="L12" s="189"/>
      <c r="M12" s="189"/>
      <c r="N12" s="189"/>
      <c r="O12" s="189"/>
      <c r="P12" s="121"/>
      <c r="Q12" s="191"/>
      <c r="R12" s="189"/>
      <c r="S12" s="189"/>
      <c r="T12" s="189"/>
      <c r="U12" s="189"/>
      <c r="V12" s="189"/>
      <c r="W12" s="189"/>
      <c r="X12" s="189"/>
      <c r="Y12" s="189"/>
      <c r="Z12" s="189"/>
      <c r="AA12" s="189"/>
    </row>
    <row r="13" spans="1:27" s="54" customFormat="1" ht="19.5" customHeight="1">
      <c r="A13" s="190" t="s">
        <v>147</v>
      </c>
      <c r="B13" s="190"/>
      <c r="C13" s="190"/>
      <c r="D13" s="190"/>
      <c r="E13" s="191"/>
      <c r="F13" s="192"/>
      <c r="G13" s="192"/>
      <c r="H13" s="192"/>
      <c r="I13" s="192"/>
      <c r="J13" s="192"/>
      <c r="K13" s="192"/>
      <c r="L13" s="192"/>
      <c r="M13" s="192"/>
      <c r="N13" s="192"/>
      <c r="O13" s="192"/>
      <c r="Q13" s="191"/>
      <c r="R13" s="192"/>
      <c r="S13" s="192"/>
      <c r="T13" s="192"/>
      <c r="U13" s="192"/>
      <c r="V13" s="192"/>
      <c r="W13" s="192"/>
      <c r="X13" s="192"/>
      <c r="Y13" s="192"/>
      <c r="Z13" s="192"/>
      <c r="AA13" s="192"/>
    </row>
    <row r="14" spans="1:27" s="54" customFormat="1" ht="20.100000000000001" customHeight="1">
      <c r="A14" s="73"/>
      <c r="B14" s="73"/>
      <c r="C14" s="73"/>
      <c r="D14" s="73"/>
      <c r="E14" s="73"/>
      <c r="F14" s="73"/>
      <c r="G14" s="73"/>
      <c r="H14" s="73"/>
      <c r="I14" s="73"/>
      <c r="J14" s="73"/>
      <c r="K14" s="73"/>
      <c r="P14" s="74"/>
      <c r="W14" s="75"/>
      <c r="X14" s="75"/>
      <c r="Y14" s="75"/>
      <c r="Z14" s="75"/>
      <c r="AA14" s="75"/>
    </row>
    <row r="15" spans="1:27" s="54" customFormat="1" ht="26.1" customHeight="1">
      <c r="A15" s="179" t="s">
        <v>119</v>
      </c>
      <c r="B15" s="180"/>
      <c r="C15" s="180"/>
      <c r="D15" s="180"/>
      <c r="E15" s="180"/>
      <c r="F15" s="180"/>
      <c r="G15" s="180"/>
      <c r="H15" s="180"/>
      <c r="I15" s="180"/>
      <c r="J15" s="180"/>
      <c r="K15" s="180"/>
      <c r="L15" s="180"/>
      <c r="M15" s="180"/>
      <c r="N15" s="180"/>
      <c r="O15" s="180"/>
      <c r="P15" s="180"/>
      <c r="Q15" s="180"/>
      <c r="R15" s="180"/>
      <c r="S15" s="180"/>
      <c r="T15" s="180"/>
      <c r="U15" s="181"/>
      <c r="V15" s="76"/>
      <c r="W15" s="166"/>
      <c r="X15" s="167"/>
      <c r="Y15" s="167"/>
      <c r="Z15" s="167"/>
      <c r="AA15" s="168"/>
    </row>
    <row r="16" spans="1:27" s="54" customFormat="1" ht="26.1" customHeight="1">
      <c r="A16" s="182" t="s">
        <v>132</v>
      </c>
      <c r="B16" s="183"/>
      <c r="C16" s="183"/>
      <c r="D16" s="183"/>
      <c r="E16" s="183"/>
      <c r="F16" s="183"/>
      <c r="G16" s="183"/>
      <c r="H16" s="183"/>
      <c r="I16" s="183"/>
      <c r="J16" s="183"/>
      <c r="K16" s="183"/>
      <c r="L16" s="183"/>
      <c r="M16" s="183"/>
      <c r="N16" s="183"/>
      <c r="O16" s="183"/>
      <c r="P16" s="183"/>
      <c r="Q16" s="183"/>
      <c r="R16" s="183"/>
      <c r="S16" s="183"/>
      <c r="T16" s="183"/>
      <c r="U16" s="184"/>
      <c r="V16" s="77"/>
      <c r="W16" s="169" t="s">
        <v>88</v>
      </c>
      <c r="X16" s="170"/>
      <c r="Y16" s="170"/>
      <c r="Z16" s="170"/>
      <c r="AA16" s="171"/>
    </row>
    <row r="17" spans="1:34" s="54" customFormat="1" ht="19.5" customHeight="1">
      <c r="A17" s="73"/>
      <c r="B17" s="73"/>
      <c r="C17" s="73"/>
      <c r="D17" s="73"/>
      <c r="E17" s="73"/>
      <c r="F17" s="73"/>
      <c r="G17" s="73"/>
      <c r="H17" s="73"/>
      <c r="I17" s="73"/>
      <c r="J17" s="73"/>
      <c r="K17" s="73"/>
      <c r="P17" s="74"/>
      <c r="W17" s="75"/>
      <c r="X17" s="75"/>
      <c r="Y17" s="75"/>
      <c r="Z17" s="75"/>
      <c r="AA17" s="75"/>
    </row>
    <row r="18" spans="1:34" ht="15.75">
      <c r="A18" s="172" t="s">
        <v>23</v>
      </c>
      <c r="B18" s="173"/>
      <c r="C18" s="173"/>
      <c r="D18" s="173"/>
      <c r="E18" s="81"/>
      <c r="F18" s="81"/>
      <c r="G18" s="81"/>
      <c r="H18" s="81"/>
      <c r="I18" s="81"/>
      <c r="J18" s="81"/>
      <c r="K18" s="81"/>
      <c r="L18" s="81"/>
      <c r="M18" s="81"/>
      <c r="N18" s="81"/>
      <c r="O18" s="81"/>
      <c r="P18" s="81"/>
      <c r="Q18" s="81"/>
      <c r="R18" s="81"/>
      <c r="S18" s="81"/>
      <c r="T18" s="81"/>
      <c r="U18" s="81"/>
    </row>
    <row r="19" spans="1:34">
      <c r="A19" s="175" t="s">
        <v>159</v>
      </c>
      <c r="B19" s="175"/>
      <c r="C19" s="175"/>
      <c r="D19" s="175"/>
      <c r="E19" s="175"/>
      <c r="F19" s="175"/>
      <c r="G19" s="175"/>
      <c r="H19" s="175"/>
      <c r="I19" s="81"/>
      <c r="J19" s="128" t="s">
        <v>160</v>
      </c>
      <c r="K19" s="128"/>
      <c r="L19" s="128"/>
      <c r="M19" s="128"/>
      <c r="N19" s="129"/>
      <c r="O19" s="128" t="s">
        <v>161</v>
      </c>
      <c r="P19" s="128"/>
      <c r="Q19" s="129"/>
      <c r="R19" s="129"/>
      <c r="S19" s="199" t="s">
        <v>166</v>
      </c>
      <c r="T19" s="199"/>
      <c r="U19" s="199"/>
      <c r="W19" s="79" t="str">
        <f>"Klasse "&amp;G2</f>
        <v>Klasse 2025/2026</v>
      </c>
      <c r="AA19" s="79"/>
      <c r="AF19" s="9"/>
      <c r="AG19" s="9"/>
      <c r="AH19" s="9"/>
    </row>
    <row r="20" spans="1:34" ht="20.100000000000001" customHeight="1">
      <c r="A20" s="177"/>
      <c r="B20" s="177"/>
      <c r="C20" s="177"/>
      <c r="D20" s="177"/>
      <c r="E20" s="177"/>
      <c r="F20" s="177"/>
      <c r="G20" s="177"/>
      <c r="H20" s="177"/>
      <c r="I20"/>
      <c r="J20" s="174">
        <f>VLOOKUP(W20,Pauschalen!$A$4:$D$18,2,FALSE)</f>
        <v>0</v>
      </c>
      <c r="K20" s="174"/>
      <c r="L20" s="174"/>
      <c r="M20" s="174"/>
      <c r="N20"/>
      <c r="O20" s="174">
        <f>VLOOKUP(W20,Pauschalen!$A$4:$D$18,3,FALSE)</f>
        <v>0</v>
      </c>
      <c r="P20" s="174"/>
      <c r="Q20" s="174"/>
      <c r="R20"/>
      <c r="S20" s="174">
        <f>VLOOKUP(W20,Pauschalen!$A$4:$D$18,4,FALSE)</f>
        <v>0</v>
      </c>
      <c r="T20" s="174"/>
      <c r="U20" s="174"/>
      <c r="W20" s="176" t="s">
        <v>60</v>
      </c>
      <c r="X20" s="176"/>
      <c r="Y20" s="176"/>
      <c r="Z20" s="176"/>
      <c r="AA20" s="176"/>
    </row>
    <row r="21" spans="1:34" ht="20.100000000000001" customHeight="1">
      <c r="A21" s="177"/>
      <c r="B21" s="177"/>
      <c r="C21" s="177"/>
      <c r="D21" s="177"/>
      <c r="E21" s="177"/>
      <c r="F21" s="177"/>
      <c r="G21" s="177"/>
      <c r="H21" s="177"/>
      <c r="I21"/>
      <c r="J21" s="174">
        <f>VLOOKUP(W21,Pauschalen!$A$4:$D$18,2,FALSE)</f>
        <v>0</v>
      </c>
      <c r="K21" s="174"/>
      <c r="L21" s="174"/>
      <c r="M21" s="174"/>
      <c r="N21"/>
      <c r="O21" s="174">
        <f>VLOOKUP(W21,Pauschalen!$A$4:$D$18,3,FALSE)</f>
        <v>0</v>
      </c>
      <c r="P21" s="174"/>
      <c r="Q21" s="174"/>
      <c r="R21"/>
      <c r="S21" s="174">
        <f>VLOOKUP(W21,Pauschalen!$A$4:$D$18,4,FALSE)</f>
        <v>0</v>
      </c>
      <c r="T21" s="174"/>
      <c r="U21" s="174"/>
      <c r="W21" s="176" t="s">
        <v>60</v>
      </c>
      <c r="X21" s="176"/>
      <c r="Y21" s="176"/>
      <c r="Z21" s="176"/>
      <c r="AA21" s="176"/>
    </row>
    <row r="22" spans="1:34" ht="20.100000000000001" customHeight="1">
      <c r="A22" s="178"/>
      <c r="B22" s="178"/>
      <c r="C22" s="178"/>
      <c r="D22" s="178"/>
      <c r="E22" s="178"/>
      <c r="F22" s="178"/>
      <c r="G22" s="178"/>
      <c r="H22" s="178"/>
      <c r="J22" s="174">
        <f>VLOOKUP(W22,Pauschalen!$A$4:$D$18,2,FALSE)</f>
        <v>0</v>
      </c>
      <c r="K22" s="174"/>
      <c r="L22" s="174"/>
      <c r="M22" s="174"/>
      <c r="O22" s="174">
        <f>VLOOKUP(W22,Pauschalen!$A$4:$D$18,3,FALSE)</f>
        <v>0</v>
      </c>
      <c r="P22" s="174"/>
      <c r="Q22" s="174"/>
      <c r="S22" s="174">
        <f>VLOOKUP(W22,Pauschalen!$A$4:$D$18,4,FALSE)</f>
        <v>0</v>
      </c>
      <c r="T22" s="174"/>
      <c r="U22" s="174"/>
      <c r="W22" s="176" t="s">
        <v>60</v>
      </c>
      <c r="X22" s="176"/>
      <c r="Y22" s="176"/>
      <c r="Z22" s="176"/>
      <c r="AA22" s="176"/>
      <c r="AD22" s="12"/>
      <c r="AE22" s="12"/>
      <c r="AF22" s="12"/>
    </row>
    <row r="23" spans="1:34" ht="20.100000000000001" customHeight="1">
      <c r="A23" s="178"/>
      <c r="B23" s="178"/>
      <c r="C23" s="178"/>
      <c r="D23" s="178"/>
      <c r="E23" s="178"/>
      <c r="F23" s="178"/>
      <c r="G23" s="178"/>
      <c r="H23" s="178"/>
      <c r="J23" s="174">
        <f>VLOOKUP(W23,Pauschalen!$A$4:$D$18,2,FALSE)</f>
        <v>0</v>
      </c>
      <c r="K23" s="174"/>
      <c r="L23" s="174"/>
      <c r="M23" s="174"/>
      <c r="O23" s="174">
        <f>VLOOKUP(W23,Pauschalen!$A$4:$D$18,3,FALSE)</f>
        <v>0</v>
      </c>
      <c r="P23" s="174"/>
      <c r="Q23" s="174"/>
      <c r="S23" s="174">
        <f>VLOOKUP(W23,Pauschalen!$A$4:$D$18,4,FALSE)</f>
        <v>0</v>
      </c>
      <c r="T23" s="174"/>
      <c r="U23" s="174"/>
      <c r="W23" s="176" t="s">
        <v>60</v>
      </c>
      <c r="X23" s="176"/>
      <c r="Y23" s="176"/>
      <c r="Z23" s="176"/>
      <c r="AA23" s="176"/>
      <c r="AD23" s="12"/>
      <c r="AE23" s="12"/>
      <c r="AF23" s="12"/>
    </row>
    <row r="24" spans="1:34" s="54" customFormat="1" ht="19.5" customHeight="1">
      <c r="A24" s="73"/>
      <c r="B24" s="73"/>
      <c r="C24" s="73"/>
      <c r="D24" s="73"/>
      <c r="E24" s="73"/>
      <c r="F24" s="73"/>
      <c r="G24" s="131" t="s">
        <v>169</v>
      </c>
      <c r="H24" s="131"/>
      <c r="I24" s="131"/>
      <c r="J24" s="211">
        <f>SUM(J20:M23)</f>
        <v>0</v>
      </c>
      <c r="K24" s="211"/>
      <c r="L24" s="211"/>
      <c r="M24" s="211"/>
      <c r="N24" s="132"/>
      <c r="O24" s="210">
        <f>SUM(O20:Q23)</f>
        <v>0</v>
      </c>
      <c r="P24" s="210"/>
      <c r="Q24" s="210"/>
      <c r="R24" s="132"/>
      <c r="S24" s="210">
        <f>IF((SUM(S20:U23))&gt;49,50,0)</f>
        <v>0</v>
      </c>
      <c r="T24" s="210"/>
      <c r="U24" s="210"/>
      <c r="V24" s="133" t="s">
        <v>167</v>
      </c>
      <c r="X24" s="75"/>
      <c r="Y24" s="75"/>
      <c r="Z24" s="75"/>
      <c r="AA24" s="75"/>
      <c r="AD24" s="198"/>
      <c r="AE24" s="198"/>
      <c r="AF24" s="198"/>
    </row>
    <row r="25" spans="1:34" ht="15.75">
      <c r="A25" s="108" t="s">
        <v>105</v>
      </c>
      <c r="B25" s="81"/>
      <c r="C25" s="81"/>
      <c r="D25" s="81"/>
      <c r="E25" s="81"/>
      <c r="F25" s="81"/>
      <c r="G25" s="81"/>
      <c r="H25" s="81"/>
      <c r="I25" s="81"/>
      <c r="J25" s="81"/>
      <c r="K25" s="81"/>
      <c r="L25" s="81"/>
      <c r="M25" s="81"/>
      <c r="N25" s="81"/>
      <c r="O25" s="81"/>
      <c r="P25" s="81"/>
      <c r="Q25" s="81"/>
      <c r="R25" s="81"/>
      <c r="S25" s="81"/>
      <c r="T25" s="81"/>
      <c r="U25" s="81"/>
      <c r="V25" s="81"/>
      <c r="W25" s="81"/>
      <c r="X25" s="81"/>
      <c r="Y25" s="81"/>
      <c r="Z25" s="81"/>
      <c r="AA25" s="81"/>
    </row>
    <row r="26" spans="1:34" s="41" customFormat="1" ht="50.25" customHeight="1">
      <c r="A26" s="201" t="s">
        <v>149</v>
      </c>
      <c r="B26" s="201"/>
      <c r="C26" s="201"/>
      <c r="D26" s="201"/>
      <c r="E26" s="201"/>
      <c r="F26" s="201"/>
      <c r="G26" s="201"/>
      <c r="H26" s="201"/>
      <c r="I26" s="201"/>
      <c r="J26" s="201"/>
      <c r="K26" s="201"/>
      <c r="L26" s="201"/>
      <c r="M26" s="201"/>
      <c r="N26" s="201"/>
      <c r="O26" s="201"/>
      <c r="P26" s="201"/>
      <c r="Q26" s="201"/>
      <c r="R26" s="201"/>
      <c r="S26" s="201"/>
      <c r="T26" s="201"/>
      <c r="U26" s="201"/>
      <c r="V26" s="201"/>
      <c r="W26" s="201"/>
      <c r="X26" s="201"/>
      <c r="Y26" s="201"/>
      <c r="Z26" s="201"/>
      <c r="AA26" s="201"/>
    </row>
    <row r="27" spans="1:34" s="41" customFormat="1" ht="3" customHeight="1">
      <c r="A27" s="204"/>
      <c r="B27" s="204"/>
      <c r="C27" s="204"/>
      <c r="D27" s="204"/>
      <c r="E27" s="204"/>
      <c r="F27" s="204"/>
      <c r="G27" s="204"/>
      <c r="H27" s="204"/>
      <c r="I27" s="204"/>
      <c r="J27" s="120"/>
      <c r="K27" s="120"/>
      <c r="L27" s="120"/>
      <c r="M27" s="120"/>
      <c r="N27" s="120"/>
      <c r="O27" s="120"/>
      <c r="P27" s="120"/>
      <c r="Q27" s="120"/>
      <c r="R27" s="120"/>
      <c r="S27" s="120"/>
      <c r="T27" s="120"/>
      <c r="U27" s="120"/>
      <c r="V27" s="120"/>
      <c r="W27" s="120"/>
      <c r="X27" s="120"/>
      <c r="Y27" s="120"/>
      <c r="Z27" s="120"/>
      <c r="AA27" s="120"/>
    </row>
    <row r="28" spans="1:34" ht="24" customHeight="1">
      <c r="A28" s="205" t="s">
        <v>152</v>
      </c>
      <c r="B28" s="205"/>
      <c r="C28" s="205"/>
      <c r="D28" s="205"/>
      <c r="E28" s="205"/>
      <c r="F28" s="205"/>
      <c r="G28" s="200">
        <v>2023</v>
      </c>
      <c r="H28" s="200"/>
      <c r="I28" s="119"/>
      <c r="J28" s="107"/>
      <c r="K28" s="175" t="s">
        <v>39</v>
      </c>
      <c r="L28" s="175"/>
      <c r="M28" s="175"/>
      <c r="N28" s="175"/>
      <c r="O28" s="175"/>
      <c r="P28" s="81"/>
      <c r="Q28" s="175" t="s">
        <v>40</v>
      </c>
      <c r="R28" s="175"/>
      <c r="S28" s="175"/>
      <c r="T28" s="175"/>
      <c r="U28" s="175"/>
      <c r="V28" s="81"/>
      <c r="W28" s="175" t="s">
        <v>38</v>
      </c>
      <c r="X28" s="175"/>
      <c r="Y28" s="175"/>
      <c r="Z28" s="175"/>
      <c r="AA28" s="175"/>
    </row>
    <row r="29" spans="1:34" ht="26.1" customHeight="1">
      <c r="A29" s="202" t="s">
        <v>114</v>
      </c>
      <c r="B29" s="202"/>
      <c r="C29" s="202"/>
      <c r="D29" s="202"/>
      <c r="E29" s="202"/>
      <c r="F29" s="202"/>
      <c r="G29" s="202"/>
      <c r="H29" s="202"/>
      <c r="I29" s="202"/>
      <c r="K29" s="203"/>
      <c r="L29" s="203"/>
      <c r="M29" s="203"/>
      <c r="N29" s="203"/>
      <c r="O29" s="203"/>
      <c r="P29" s="80"/>
      <c r="Q29" s="203"/>
      <c r="R29" s="203"/>
      <c r="S29" s="203"/>
      <c r="T29" s="203"/>
      <c r="U29" s="203"/>
      <c r="V29" s="80"/>
      <c r="W29" s="164">
        <f t="shared" ref="W29:W34" si="0">K29+Q29</f>
        <v>0</v>
      </c>
      <c r="X29" s="164"/>
      <c r="Y29" s="164"/>
      <c r="Z29" s="164"/>
      <c r="AA29" s="164"/>
    </row>
    <row r="30" spans="1:34" ht="26.1" customHeight="1">
      <c r="A30" s="163" t="s">
        <v>115</v>
      </c>
      <c r="B30" s="163"/>
      <c r="C30" s="163"/>
      <c r="D30" s="163"/>
      <c r="E30" s="163"/>
      <c r="F30" s="163"/>
      <c r="G30" s="163"/>
      <c r="H30" s="163"/>
      <c r="I30" s="163"/>
      <c r="K30" s="165"/>
      <c r="L30" s="165"/>
      <c r="M30" s="165"/>
      <c r="N30" s="165"/>
      <c r="O30" s="165"/>
      <c r="P30" s="80"/>
      <c r="Q30" s="165"/>
      <c r="R30" s="165"/>
      <c r="S30" s="165"/>
      <c r="T30" s="165"/>
      <c r="U30" s="165"/>
      <c r="V30" s="80"/>
      <c r="W30" s="164">
        <f t="shared" si="0"/>
        <v>0</v>
      </c>
      <c r="X30" s="164"/>
      <c r="Y30" s="164"/>
      <c r="Z30" s="164"/>
      <c r="AA30" s="164"/>
    </row>
    <row r="31" spans="1:34" ht="26.1" customHeight="1">
      <c r="A31" s="163" t="s">
        <v>109</v>
      </c>
      <c r="B31" s="163"/>
      <c r="C31" s="163"/>
      <c r="D31" s="163"/>
      <c r="E31" s="163"/>
      <c r="F31" s="163"/>
      <c r="G31" s="163"/>
      <c r="H31" s="163"/>
      <c r="I31" s="163"/>
      <c r="K31" s="206"/>
      <c r="L31" s="206"/>
      <c r="M31" s="206"/>
      <c r="N31" s="206"/>
      <c r="O31" s="206"/>
      <c r="P31" s="80"/>
      <c r="Q31" s="165"/>
      <c r="R31" s="165"/>
      <c r="S31" s="165"/>
      <c r="T31" s="165"/>
      <c r="U31" s="165"/>
      <c r="V31" s="80"/>
      <c r="W31" s="164">
        <f t="shared" si="0"/>
        <v>0</v>
      </c>
      <c r="X31" s="164"/>
      <c r="Y31" s="164"/>
      <c r="Z31" s="164"/>
      <c r="AA31" s="164"/>
    </row>
    <row r="32" spans="1:34" ht="26.1" customHeight="1">
      <c r="A32" s="163" t="s">
        <v>41</v>
      </c>
      <c r="B32" s="163"/>
      <c r="C32" s="163"/>
      <c r="D32" s="163"/>
      <c r="E32" s="163"/>
      <c r="F32" s="163"/>
      <c r="G32" s="163"/>
      <c r="H32" s="163"/>
      <c r="I32" s="163"/>
      <c r="K32" s="206"/>
      <c r="L32" s="206"/>
      <c r="M32" s="206"/>
      <c r="N32" s="206"/>
      <c r="O32" s="206"/>
      <c r="P32" s="80"/>
      <c r="Q32" s="165"/>
      <c r="R32" s="165"/>
      <c r="S32" s="165"/>
      <c r="T32" s="165"/>
      <c r="U32" s="165"/>
      <c r="V32" s="80"/>
      <c r="W32" s="164">
        <f t="shared" si="0"/>
        <v>0</v>
      </c>
      <c r="X32" s="164"/>
      <c r="Y32" s="164"/>
      <c r="Z32" s="164"/>
      <c r="AA32" s="164"/>
    </row>
    <row r="33" spans="1:35" ht="26.1" customHeight="1">
      <c r="A33" s="163" t="s">
        <v>42</v>
      </c>
      <c r="B33" s="163"/>
      <c r="C33" s="163"/>
      <c r="D33" s="163"/>
      <c r="E33" s="163"/>
      <c r="F33" s="163"/>
      <c r="G33" s="163"/>
      <c r="H33" s="163"/>
      <c r="I33" s="163"/>
      <c r="K33" s="165"/>
      <c r="L33" s="165"/>
      <c r="M33" s="165"/>
      <c r="N33" s="165"/>
      <c r="O33" s="165"/>
      <c r="P33" s="80"/>
      <c r="Q33" s="165"/>
      <c r="R33" s="165"/>
      <c r="S33" s="165"/>
      <c r="T33" s="165"/>
      <c r="U33" s="165"/>
      <c r="V33" s="80"/>
      <c r="W33" s="164">
        <f t="shared" si="0"/>
        <v>0</v>
      </c>
      <c r="X33" s="164"/>
      <c r="Y33" s="164"/>
      <c r="Z33" s="164"/>
      <c r="AA33" s="164"/>
    </row>
    <row r="34" spans="1:35" ht="26.1" customHeight="1">
      <c r="A34" s="163" t="s">
        <v>98</v>
      </c>
      <c r="B34" s="163"/>
      <c r="C34" s="163"/>
      <c r="D34" s="163"/>
      <c r="E34" s="163"/>
      <c r="F34" s="163"/>
      <c r="G34" s="163"/>
      <c r="H34" s="163"/>
      <c r="I34" s="163"/>
      <c r="K34" s="165"/>
      <c r="L34" s="165"/>
      <c r="M34" s="165"/>
      <c r="N34" s="165"/>
      <c r="O34" s="165"/>
      <c r="P34" s="80"/>
      <c r="Q34" s="165"/>
      <c r="R34" s="165"/>
      <c r="S34" s="165"/>
      <c r="T34" s="165"/>
      <c r="U34" s="165"/>
      <c r="V34" s="80"/>
      <c r="W34" s="164">
        <f t="shared" si="0"/>
        <v>0</v>
      </c>
      <c r="X34" s="164"/>
      <c r="Y34" s="164"/>
      <c r="Z34" s="164"/>
      <c r="AA34" s="164"/>
    </row>
    <row r="35" spans="1:35" ht="26.1" customHeight="1">
      <c r="A35" s="149" t="s">
        <v>150</v>
      </c>
      <c r="B35" s="149"/>
      <c r="C35" s="149"/>
      <c r="D35" s="149"/>
      <c r="E35" s="149"/>
      <c r="F35" s="149"/>
      <c r="G35" s="149"/>
      <c r="H35" s="149"/>
      <c r="I35" s="149"/>
      <c r="K35" s="126"/>
      <c r="L35" s="126"/>
      <c r="M35" s="126"/>
      <c r="N35" s="126"/>
      <c r="O35" s="126"/>
      <c r="P35" s="127"/>
      <c r="Q35" s="126"/>
      <c r="R35" s="126"/>
      <c r="S35" s="126"/>
      <c r="T35" s="126"/>
      <c r="U35" s="126"/>
      <c r="V35" s="80"/>
      <c r="W35" s="123"/>
      <c r="X35" s="123"/>
      <c r="Y35" s="123"/>
      <c r="Z35" s="138"/>
      <c r="AA35" s="138"/>
    </row>
    <row r="36" spans="1:35" ht="26.1" customHeight="1">
      <c r="A36" s="154" t="s">
        <v>106</v>
      </c>
      <c r="B36" s="154"/>
      <c r="C36" s="154"/>
      <c r="D36" s="154"/>
      <c r="E36" s="154"/>
      <c r="F36" s="154"/>
      <c r="G36" s="154"/>
      <c r="H36" s="154"/>
      <c r="I36" s="154"/>
      <c r="K36" s="152">
        <f>SUM(K29:O34)</f>
        <v>0</v>
      </c>
      <c r="L36" s="153"/>
      <c r="M36" s="153"/>
      <c r="N36" s="153"/>
      <c r="O36" s="153"/>
      <c r="P36" s="80"/>
      <c r="Q36" s="152">
        <f>SUM(Q29:U34)</f>
        <v>0</v>
      </c>
      <c r="R36" s="153"/>
      <c r="S36" s="153"/>
      <c r="T36" s="153"/>
      <c r="U36" s="153"/>
      <c r="V36" s="80"/>
      <c r="W36" s="152">
        <f>SUM(W29:AA34)-Z35</f>
        <v>0</v>
      </c>
      <c r="X36" s="153"/>
      <c r="Y36" s="153"/>
      <c r="Z36" s="153"/>
      <c r="AA36" s="153"/>
      <c r="AC36" s="81"/>
      <c r="AD36" s="81"/>
      <c r="AF36" s="81"/>
      <c r="AG36" s="81"/>
      <c r="AH36" s="81"/>
    </row>
    <row r="37" spans="1:35" ht="13.5" customHeight="1">
      <c r="AC37" s="81"/>
      <c r="AD37" s="81"/>
      <c r="AE37" s="82"/>
      <c r="AF37" s="81"/>
      <c r="AG37" s="81"/>
      <c r="AH37" s="81"/>
    </row>
    <row r="38" spans="1:35" ht="27.75" customHeight="1">
      <c r="A38" s="162" t="s">
        <v>107</v>
      </c>
      <c r="B38" s="162"/>
      <c r="C38" s="162"/>
      <c r="D38" s="162"/>
      <c r="E38" s="162"/>
      <c r="F38" s="162"/>
      <c r="G38" s="162"/>
      <c r="H38" s="162"/>
      <c r="I38" s="162"/>
      <c r="J38" s="162"/>
      <c r="K38" s="162"/>
      <c r="L38" s="162"/>
      <c r="M38" s="162"/>
      <c r="N38" s="162"/>
      <c r="O38" s="162"/>
      <c r="P38" s="162"/>
      <c r="Q38" s="162"/>
      <c r="U38" s="159" t="str">
        <f>"Jahresbeitrag für das          Schuljahr "&amp;G2</f>
        <v>Jahresbeitrag für das          Schuljahr 2025/2026</v>
      </c>
      <c r="V38" s="160"/>
      <c r="W38" s="160"/>
      <c r="X38" s="160"/>
      <c r="Y38" s="160"/>
      <c r="Z38" s="160"/>
      <c r="AA38" s="160"/>
      <c r="AC38" s="81"/>
      <c r="AD38" s="81"/>
      <c r="AE38" s="81"/>
      <c r="AF38" s="81"/>
      <c r="AG38" s="81"/>
      <c r="AH38" s="81"/>
    </row>
    <row r="39" spans="1:35" ht="26.1" customHeight="1">
      <c r="A39" s="161" t="str">
        <f>"Schulbeitrag gemäss Beitragstabelle (Modell= "&amp;Beitragsmodell&amp;")"</f>
        <v>Schulbeitrag gemäss Beitragstabelle (Modell= Standard)</v>
      </c>
      <c r="B39" s="161"/>
      <c r="C39" s="161"/>
      <c r="D39" s="161"/>
      <c r="E39" s="161"/>
      <c r="F39" s="161"/>
      <c r="G39" s="161"/>
      <c r="H39" s="161"/>
      <c r="I39" s="161"/>
      <c r="J39" s="161"/>
      <c r="K39" s="161"/>
      <c r="L39" s="161"/>
      <c r="M39" s="161"/>
      <c r="N39" s="161"/>
      <c r="O39" s="161"/>
      <c r="P39" s="161"/>
      <c r="Q39" s="161"/>
      <c r="R39" s="161"/>
      <c r="S39" s="161"/>
      <c r="T39" s="161"/>
      <c r="U39" s="78" t="s">
        <v>43</v>
      </c>
      <c r="V39" s="155">
        <f>IF(Beitragsmodell="keine Angaben",0,
IF(Beitragsmodell="Kiga",Tabelle!N67,
IF(AND(Beitragsmodell="QUER",COUNTA(AI22)&gt;1),Tabelle!AD3,
IF(AND(Beitragsmodell="QUER",COUNTA(A20:A23)=1),Tabelle!AC3,
IF(AND(Beitragsmodell="ASZ13",COUNTA(A20:A23)=1,OR(W36=0,W36&gt;180000)),Tabelle!W64,
IF(AND(Beitragsmodell="ASZ13",COUNTA(A20:A23)&gt;1,OR(W36=0,W36&gt;180000)),Tabelle!X64,
IF(AND(Beitragsmodell="ASZ13",W36&lt;=180000,COUNTA(A20:A23)=1),VLOOKUP(W36,Tabelle!$R$3:$X$63,6,1),
IF(AND(Beitragsmodell="ASZ13",W36&lt;=180000,COUNTA(A20:A23)&gt;1),VLOOKUP(W36,Tabelle!$R$3:$X$63,7,1),
IF(AND(Beitragsmodell="QUER",W36&lt;=126000,COUNTA(A20:A23)&gt;1),Tabelle!AC3,
IF(OR(W36=0,W36&gt;=180000),
    IF(Beitragsmodell="Kiga2",Tabelle!N67*2,
    IF(COUNTA(A20:A23)&gt;2,Tabelle!N66,
    IF(COUNTA(A20:A23)=2,Tabelle!N65,
    IF(COUNTA(A20:A23)=1,Tabelle!N64,
)))),
IF(AND(Beitragsmodell="ASZ10",W36&lt;78000),Tabelle!AI3,
IF(W36&lt;=70000,Tabelle!N3,
VLOOKUP(W36,Tabelle!$A$3:$O$62,13)*W36
))))))))))))</f>
        <v>0</v>
      </c>
      <c r="W39" s="156"/>
      <c r="X39" s="156"/>
      <c r="Y39" s="156"/>
      <c r="Z39" s="156"/>
      <c r="AA39" s="156"/>
      <c r="AC39" s="83" t="str">
        <f>IF(COUNTA(W20:W23)=0,"keine Angaben",
IF(AND(COUNTIF(W20:W23,"Kiga"), COUNTA(W20:W23)&lt;2),"Kiga",
IF(COUNTIF(W20:W23,"Kiga")=COUNTA(W20:W23),"Kiga2",
IF(AND(W16="ja",W36&gt;0,W36&lt;100000),"QUER",
IF(COUNTIF(W20:W23,"13. Klasse")&gt;=1,"ASZ13",
IF(AND(W16="ja",W36&lt;126000,COUNTIF(W20:W23,"13. Klasse")=0, COUNTA(W20:W23)&gt;1),"QUER",
IF(AND(W16="ja",W36&lt;102000,COUNTIF(W20:W23,"13. Klasse")=0, COUNTA(W20:W23)=1),"QUER",
IF(COUNTIF(W20:W23,"10. Klasse"),"ASZ10",IF(COUNTIF(W20:W23,"11. Klasse"),"ASZ10", IF(COUNTIF(W20:W23,"12. Klasse"),"ASZ10",
"Standard"))))))))))</f>
        <v>Standard</v>
      </c>
      <c r="AD39" s="84"/>
      <c r="AE39" s="84"/>
      <c r="AF39" s="84"/>
      <c r="AG39" s="84"/>
      <c r="AH39" s="84"/>
    </row>
    <row r="40" spans="1:35" ht="18.75" customHeight="1">
      <c r="A40" s="146" t="s">
        <v>45</v>
      </c>
      <c r="B40" s="146"/>
      <c r="C40" s="146"/>
      <c r="D40" s="146"/>
      <c r="E40" s="146"/>
      <c r="F40" s="146"/>
      <c r="G40" s="146"/>
      <c r="H40" s="146"/>
      <c r="I40" s="146"/>
      <c r="J40" s="146"/>
      <c r="K40" s="146"/>
      <c r="L40" s="146"/>
      <c r="M40" s="146"/>
      <c r="N40" s="146"/>
      <c r="O40" s="146"/>
      <c r="P40" s="146"/>
      <c r="Q40" s="146"/>
      <c r="S40" s="12"/>
      <c r="U40" s="79" t="s">
        <v>43</v>
      </c>
      <c r="V40" s="157"/>
      <c r="W40" s="157"/>
      <c r="X40" s="157"/>
      <c r="Y40" s="157"/>
      <c r="Z40" s="157"/>
      <c r="AA40" s="157"/>
      <c r="AC40" s="81"/>
      <c r="AD40" s="81"/>
      <c r="AE40" s="81"/>
      <c r="AF40" s="81"/>
      <c r="AG40" s="81"/>
      <c r="AH40" s="81"/>
    </row>
    <row r="41" spans="1:35" ht="23.25" customHeight="1" thickBot="1">
      <c r="A41" s="151" t="s">
        <v>90</v>
      </c>
      <c r="B41" s="151"/>
      <c r="C41" s="151"/>
      <c r="D41" s="151"/>
      <c r="E41" s="151"/>
      <c r="F41" s="151"/>
      <c r="G41" s="151"/>
      <c r="H41" s="151"/>
      <c r="I41" s="151"/>
      <c r="J41" s="151"/>
      <c r="K41" s="151"/>
      <c r="L41" s="151"/>
      <c r="M41" s="151"/>
      <c r="N41" s="151"/>
      <c r="O41" s="151"/>
      <c r="P41" s="151"/>
      <c r="Q41" s="151"/>
      <c r="U41" s="85" t="s">
        <v>43</v>
      </c>
      <c r="V41" s="158">
        <f>V39+V40</f>
        <v>0</v>
      </c>
      <c r="W41" s="158"/>
      <c r="X41" s="158"/>
      <c r="Y41" s="158"/>
      <c r="Z41" s="158"/>
      <c r="AA41" s="158"/>
      <c r="AC41" s="81"/>
      <c r="AD41" s="81"/>
      <c r="AE41" s="81"/>
      <c r="AF41" s="81"/>
      <c r="AG41" s="81"/>
      <c r="AH41" s="81"/>
    </row>
    <row r="42" spans="1:35" ht="18" customHeight="1">
      <c r="A42" s="146" t="s">
        <v>44</v>
      </c>
      <c r="B42" s="146"/>
      <c r="C42" s="146"/>
      <c r="D42" s="146"/>
      <c r="E42" s="146"/>
      <c r="F42" s="146"/>
      <c r="G42" s="146"/>
      <c r="H42" s="146"/>
      <c r="I42" s="146"/>
      <c r="J42" s="146"/>
      <c r="K42" s="146"/>
      <c r="L42" s="146"/>
      <c r="M42" s="146"/>
      <c r="N42" s="146"/>
      <c r="O42" s="146"/>
      <c r="P42" s="146"/>
      <c r="Q42" s="146"/>
      <c r="AC42" s="81"/>
      <c r="AD42" s="81"/>
      <c r="AE42" s="81"/>
      <c r="AF42" s="81"/>
      <c r="AG42" s="81"/>
      <c r="AH42" s="81"/>
    </row>
    <row r="43" spans="1:35" ht="22.35" customHeight="1">
      <c r="A43" s="141"/>
      <c r="B43" s="141"/>
      <c r="C43" s="141"/>
      <c r="D43" s="141"/>
      <c r="E43" s="141"/>
      <c r="F43" s="141"/>
      <c r="G43" s="141"/>
      <c r="H43" s="141"/>
      <c r="I43" s="141"/>
      <c r="J43" s="141"/>
      <c r="K43" s="141"/>
      <c r="L43" s="141"/>
      <c r="M43" s="141"/>
      <c r="N43" s="141"/>
      <c r="O43" s="141"/>
      <c r="P43" s="141"/>
      <c r="Q43" s="141"/>
      <c r="R43" s="139"/>
      <c r="S43" s="139"/>
      <c r="T43" s="139"/>
      <c r="U43" s="139"/>
      <c r="V43" s="139"/>
      <c r="W43" s="139"/>
      <c r="X43" s="139"/>
      <c r="Y43" s="139"/>
      <c r="Z43" s="139"/>
      <c r="AA43" s="139"/>
      <c r="AB43" s="124"/>
      <c r="AC43" s="125"/>
      <c r="AD43" s="125"/>
      <c r="AE43" s="125"/>
      <c r="AF43" s="125"/>
      <c r="AG43" s="125"/>
      <c r="AH43" s="125"/>
      <c r="AI43" s="45"/>
    </row>
    <row r="44" spans="1:35" ht="12.75" customHeight="1">
      <c r="A44" s="142" t="s">
        <v>146</v>
      </c>
      <c r="B44" s="142"/>
      <c r="C44" s="142"/>
      <c r="D44" s="142"/>
      <c r="E44" s="142"/>
      <c r="F44" s="142"/>
      <c r="G44" s="142"/>
      <c r="H44" s="142"/>
      <c r="I44" s="142"/>
      <c r="J44" s="142"/>
      <c r="K44" s="142"/>
      <c r="L44" s="142"/>
      <c r="M44" s="142"/>
      <c r="N44" s="142"/>
      <c r="O44" s="142"/>
      <c r="P44" s="142"/>
      <c r="Q44" s="142"/>
      <c r="R44" s="142"/>
      <c r="S44" s="142"/>
      <c r="T44" s="142"/>
      <c r="U44" s="142"/>
      <c r="V44" s="142"/>
      <c r="W44" s="142"/>
      <c r="X44" s="142"/>
      <c r="Y44" s="142"/>
      <c r="Z44" s="142"/>
    </row>
    <row r="45" spans="1:35" ht="7.35" customHeight="1"/>
    <row r="46" spans="1:35">
      <c r="A46" s="5" t="s">
        <v>108</v>
      </c>
      <c r="P46" s="146" t="s">
        <v>47</v>
      </c>
      <c r="Q46" s="146"/>
      <c r="R46" s="146"/>
      <c r="S46" s="146"/>
      <c r="T46" s="146"/>
      <c r="U46" s="146"/>
      <c r="V46" s="145"/>
      <c r="W46" s="145"/>
      <c r="X46" s="145"/>
      <c r="Y46" s="145"/>
      <c r="Z46" s="145"/>
      <c r="AA46" s="145"/>
    </row>
    <row r="47" spans="1:35">
      <c r="H47" s="12"/>
      <c r="I47" s="12"/>
      <c r="J47" s="12"/>
      <c r="K47" s="12"/>
      <c r="L47" s="12"/>
      <c r="P47" s="146"/>
      <c r="Q47" s="146"/>
      <c r="R47" s="146"/>
      <c r="S47" s="146"/>
      <c r="T47" s="146"/>
      <c r="U47" s="146"/>
      <c r="V47" s="145"/>
      <c r="W47" s="145"/>
      <c r="X47" s="145"/>
      <c r="Y47" s="145"/>
      <c r="Z47" s="145"/>
      <c r="AA47" s="145"/>
    </row>
    <row r="48" spans="1:35">
      <c r="F48" s="86">
        <v>1</v>
      </c>
      <c r="H48" s="87" t="s">
        <v>43</v>
      </c>
      <c r="I48" s="150">
        <f>$V$41/12</f>
        <v>0</v>
      </c>
      <c r="J48" s="150"/>
      <c r="K48" s="150"/>
      <c r="L48" s="150"/>
      <c r="O48" s="86" t="b">
        <v>0</v>
      </c>
      <c r="P48" s="213" t="s">
        <v>59</v>
      </c>
      <c r="Q48" s="213"/>
      <c r="R48" s="213"/>
      <c r="S48" s="213"/>
      <c r="T48" s="213"/>
    </row>
    <row r="49" spans="1:27">
      <c r="H49" s="88"/>
      <c r="I49" s="88"/>
      <c r="J49" s="88"/>
      <c r="K49" s="88"/>
      <c r="L49" s="88"/>
      <c r="P49" s="213"/>
      <c r="Q49" s="213"/>
      <c r="R49" s="213"/>
      <c r="S49" s="213"/>
      <c r="T49" s="213"/>
      <c r="V49" s="147"/>
      <c r="W49" s="147"/>
      <c r="X49" s="147"/>
      <c r="Y49" s="147"/>
      <c r="Z49" s="147"/>
      <c r="AA49" s="147"/>
    </row>
    <row r="50" spans="1:27">
      <c r="H50" s="88" t="s">
        <v>43</v>
      </c>
      <c r="I50" s="150">
        <f>$V$41/4</f>
        <v>0</v>
      </c>
      <c r="J50" s="150"/>
      <c r="K50" s="150"/>
      <c r="L50" s="150"/>
      <c r="P50" s="213"/>
      <c r="Q50" s="213"/>
      <c r="R50" s="213"/>
      <c r="S50" s="213"/>
      <c r="T50" s="213"/>
      <c r="U50" s="79" t="s">
        <v>43</v>
      </c>
      <c r="V50" s="148"/>
      <c r="W50" s="148"/>
      <c r="X50" s="148"/>
      <c r="Y50" s="148"/>
      <c r="Z50" s="148"/>
      <c r="AA50" s="148"/>
    </row>
    <row r="51" spans="1:27" ht="6" customHeight="1">
      <c r="H51" s="88"/>
      <c r="I51" s="88"/>
      <c r="J51" s="88"/>
      <c r="K51" s="88"/>
      <c r="L51" s="88"/>
    </row>
    <row r="52" spans="1:27">
      <c r="H52" s="88" t="s">
        <v>43</v>
      </c>
      <c r="I52" s="150">
        <f>$V$41/2</f>
        <v>0</v>
      </c>
      <c r="J52" s="150"/>
      <c r="K52" s="150"/>
      <c r="L52" s="150"/>
    </row>
    <row r="53" spans="1:27" ht="6" customHeight="1">
      <c r="H53" s="88"/>
      <c r="I53" s="88"/>
      <c r="J53" s="88"/>
      <c r="K53" s="88"/>
      <c r="L53" s="88"/>
    </row>
    <row r="54" spans="1:27">
      <c r="H54" s="88" t="s">
        <v>43</v>
      </c>
      <c r="I54" s="150">
        <f>$V$41</f>
        <v>0</v>
      </c>
      <c r="J54" s="150"/>
      <c r="K54" s="150"/>
      <c r="L54" s="150"/>
    </row>
    <row r="55" spans="1:27" ht="11.25" customHeight="1"/>
    <row r="56" spans="1:27" ht="15">
      <c r="A56" s="89" t="s">
        <v>46</v>
      </c>
    </row>
    <row r="57" spans="1:27" ht="24.75" customHeight="1">
      <c r="A57" s="212" t="s">
        <v>117</v>
      </c>
      <c r="B57" s="212"/>
      <c r="C57" s="212"/>
      <c r="D57" s="212"/>
      <c r="E57" s="212"/>
      <c r="F57" s="212"/>
      <c r="G57" s="212"/>
      <c r="H57" s="212"/>
      <c r="I57" s="212"/>
      <c r="J57" s="212"/>
      <c r="K57" s="212"/>
      <c r="L57" s="212"/>
      <c r="M57" s="212"/>
      <c r="N57" s="212"/>
      <c r="O57" s="212"/>
      <c r="P57" s="212"/>
      <c r="Q57" s="212"/>
      <c r="R57" s="212"/>
      <c r="S57" s="212"/>
      <c r="T57" s="212"/>
      <c r="U57" s="212"/>
      <c r="V57" s="212"/>
      <c r="W57" s="212"/>
      <c r="X57" s="212"/>
      <c r="Y57" s="212"/>
      <c r="Z57" s="212"/>
      <c r="AA57" s="212"/>
    </row>
    <row r="58" spans="1:27" ht="33.75" customHeight="1">
      <c r="A58" s="90" t="s">
        <v>51</v>
      </c>
      <c r="B58" s="143" t="s">
        <v>99</v>
      </c>
      <c r="C58" s="143"/>
      <c r="D58" s="143"/>
      <c r="E58" s="143"/>
      <c r="F58" s="143"/>
      <c r="G58" s="143"/>
      <c r="H58" s="143"/>
      <c r="I58" s="143"/>
      <c r="J58" s="143"/>
      <c r="K58" s="143"/>
      <c r="L58" s="143"/>
      <c r="M58" s="143"/>
      <c r="N58" s="143"/>
      <c r="O58" s="143"/>
      <c r="P58" s="143"/>
      <c r="Q58" s="143"/>
      <c r="R58" s="143"/>
      <c r="S58" s="143"/>
      <c r="T58" s="143"/>
      <c r="U58" s="143"/>
      <c r="V58" s="143"/>
      <c r="W58" s="143"/>
      <c r="X58" s="143"/>
      <c r="Y58" s="143"/>
      <c r="Z58" s="143"/>
      <c r="AA58" s="143"/>
    </row>
    <row r="59" spans="1:27" ht="22.5" customHeight="1">
      <c r="A59" s="90" t="s">
        <v>52</v>
      </c>
      <c r="B59" s="143" t="s">
        <v>94</v>
      </c>
      <c r="C59" s="143"/>
      <c r="D59" s="143"/>
      <c r="E59" s="143"/>
      <c r="F59" s="143"/>
      <c r="G59" s="143"/>
      <c r="H59" s="143"/>
      <c r="I59" s="143"/>
      <c r="J59" s="143"/>
      <c r="K59" s="143"/>
      <c r="L59" s="143"/>
      <c r="M59" s="143"/>
      <c r="N59" s="143"/>
      <c r="O59" s="143"/>
      <c r="P59" s="143"/>
      <c r="Q59" s="143"/>
      <c r="R59" s="143"/>
      <c r="S59" s="143"/>
      <c r="T59" s="143"/>
      <c r="U59" s="143"/>
      <c r="V59" s="143"/>
      <c r="W59" s="143"/>
      <c r="X59" s="143"/>
      <c r="Y59" s="143"/>
      <c r="Z59" s="143"/>
      <c r="AA59" s="143"/>
    </row>
    <row r="60" spans="1:27" ht="23.25" customHeight="1">
      <c r="A60" s="90" t="s">
        <v>53</v>
      </c>
      <c r="B60" s="143" t="s">
        <v>100</v>
      </c>
      <c r="C60" s="143"/>
      <c r="D60" s="143"/>
      <c r="E60" s="143"/>
      <c r="F60" s="143"/>
      <c r="G60" s="143"/>
      <c r="H60" s="143"/>
      <c r="I60" s="143"/>
      <c r="J60" s="143"/>
      <c r="K60" s="143"/>
      <c r="L60" s="143"/>
      <c r="M60" s="143"/>
      <c r="N60" s="143"/>
      <c r="O60" s="143"/>
      <c r="P60" s="143"/>
      <c r="Q60" s="143"/>
      <c r="R60" s="143"/>
      <c r="S60" s="143"/>
      <c r="T60" s="143"/>
      <c r="U60" s="143"/>
      <c r="V60" s="143"/>
      <c r="W60" s="143"/>
      <c r="X60" s="143"/>
      <c r="Y60" s="143"/>
      <c r="Z60" s="143"/>
      <c r="AA60" s="143"/>
    </row>
    <row r="61" spans="1:27" ht="24" customHeight="1">
      <c r="A61" s="90" t="s">
        <v>54</v>
      </c>
      <c r="B61" s="143" t="s">
        <v>101</v>
      </c>
      <c r="C61" s="143"/>
      <c r="D61" s="143"/>
      <c r="E61" s="143"/>
      <c r="F61" s="143"/>
      <c r="G61" s="143"/>
      <c r="H61" s="143"/>
      <c r="I61" s="143"/>
      <c r="J61" s="143"/>
      <c r="K61" s="143"/>
      <c r="L61" s="143"/>
      <c r="M61" s="143"/>
      <c r="N61" s="143"/>
      <c r="O61" s="143"/>
      <c r="P61" s="143"/>
      <c r="Q61" s="143"/>
      <c r="R61" s="143"/>
      <c r="S61" s="143"/>
      <c r="T61" s="143"/>
      <c r="U61" s="143"/>
      <c r="V61" s="143"/>
      <c r="W61" s="143"/>
      <c r="X61" s="143"/>
      <c r="Y61" s="143"/>
      <c r="Z61" s="143"/>
      <c r="AA61" s="143"/>
    </row>
    <row r="62" spans="1:27" ht="21.75" customHeight="1">
      <c r="A62" s="90" t="s">
        <v>55</v>
      </c>
      <c r="B62" s="143" t="s">
        <v>48</v>
      </c>
      <c r="C62" s="143"/>
      <c r="D62" s="143"/>
      <c r="E62" s="143"/>
      <c r="F62" s="143"/>
      <c r="G62" s="143"/>
      <c r="H62" s="143"/>
      <c r="I62" s="143"/>
      <c r="J62" s="143"/>
      <c r="K62" s="143"/>
      <c r="L62" s="143"/>
      <c r="M62" s="143"/>
      <c r="N62" s="143"/>
      <c r="O62" s="143"/>
      <c r="P62" s="143"/>
      <c r="Q62" s="143"/>
      <c r="R62" s="143"/>
      <c r="S62" s="143"/>
      <c r="T62" s="143"/>
      <c r="U62" s="143"/>
      <c r="V62" s="143"/>
      <c r="W62" s="143"/>
      <c r="X62" s="143"/>
      <c r="Y62" s="143"/>
      <c r="Z62" s="143"/>
      <c r="AA62" s="143"/>
    </row>
    <row r="63" spans="1:27" ht="57.75" customHeight="1">
      <c r="A63" s="90" t="s">
        <v>56</v>
      </c>
      <c r="B63" s="143" t="s">
        <v>102</v>
      </c>
      <c r="C63" s="143"/>
      <c r="D63" s="143"/>
      <c r="E63" s="143"/>
      <c r="F63" s="143"/>
      <c r="G63" s="143"/>
      <c r="H63" s="143"/>
      <c r="I63" s="143"/>
      <c r="J63" s="143"/>
      <c r="K63" s="143"/>
      <c r="L63" s="143"/>
      <c r="M63" s="143"/>
      <c r="N63" s="143"/>
      <c r="O63" s="143"/>
      <c r="P63" s="143"/>
      <c r="Q63" s="143"/>
      <c r="R63" s="143"/>
      <c r="S63" s="143"/>
      <c r="T63" s="143"/>
      <c r="U63" s="143"/>
      <c r="V63" s="143"/>
      <c r="W63" s="143"/>
      <c r="X63" s="143"/>
      <c r="Y63" s="143"/>
      <c r="Z63" s="143"/>
      <c r="AA63" s="143"/>
    </row>
    <row r="64" spans="1:27" ht="14.1" customHeight="1">
      <c r="A64" s="90" t="s">
        <v>57</v>
      </c>
      <c r="B64" s="143" t="s">
        <v>49</v>
      </c>
      <c r="C64" s="143"/>
      <c r="D64" s="143"/>
      <c r="E64" s="143"/>
      <c r="F64" s="143"/>
      <c r="G64" s="143"/>
      <c r="H64" s="143"/>
      <c r="I64" s="143"/>
      <c r="J64" s="143"/>
      <c r="K64" s="143"/>
      <c r="L64" s="143"/>
      <c r="M64" s="143"/>
      <c r="N64" s="143"/>
      <c r="O64" s="143"/>
      <c r="P64" s="143"/>
      <c r="Q64" s="143"/>
      <c r="R64" s="143"/>
      <c r="S64" s="143"/>
      <c r="T64" s="143"/>
      <c r="U64" s="143"/>
      <c r="V64" s="143"/>
      <c r="W64" s="143"/>
      <c r="X64" s="143"/>
      <c r="Y64" s="143"/>
      <c r="Z64" s="143"/>
      <c r="AA64" s="143"/>
    </row>
    <row r="65" spans="1:27" ht="22.5" customHeight="1">
      <c r="A65" s="90" t="s">
        <v>58</v>
      </c>
      <c r="B65" s="143" t="s">
        <v>50</v>
      </c>
      <c r="C65" s="143"/>
      <c r="D65" s="143"/>
      <c r="E65" s="143"/>
      <c r="F65" s="143"/>
      <c r="G65" s="143"/>
      <c r="H65" s="143"/>
      <c r="I65" s="143"/>
      <c r="J65" s="143"/>
      <c r="K65" s="143"/>
      <c r="L65" s="143"/>
      <c r="M65" s="143"/>
      <c r="N65" s="143"/>
      <c r="O65" s="143"/>
      <c r="P65" s="143"/>
      <c r="Q65" s="143"/>
      <c r="R65" s="143"/>
      <c r="S65" s="143"/>
      <c r="T65" s="143"/>
      <c r="U65" s="143"/>
      <c r="V65" s="143"/>
      <c r="W65" s="143"/>
      <c r="X65" s="143"/>
      <c r="Y65" s="143"/>
      <c r="Z65" s="143"/>
      <c r="AA65" s="143"/>
    </row>
    <row r="66" spans="1:27" s="80" customFormat="1" ht="41.25" customHeight="1">
      <c r="A66" s="144" t="s">
        <v>95</v>
      </c>
      <c r="B66" s="144"/>
      <c r="C66" s="144"/>
      <c r="D66" s="144"/>
      <c r="E66" s="144"/>
      <c r="F66" s="144"/>
      <c r="G66" s="144"/>
      <c r="H66" s="144"/>
      <c r="I66" s="144"/>
      <c r="J66" s="144"/>
      <c r="K66" s="144"/>
      <c r="L66" s="144"/>
      <c r="M66" s="144"/>
      <c r="N66" s="144"/>
      <c r="O66" s="144"/>
      <c r="P66" s="144"/>
      <c r="Q66" s="144"/>
      <c r="R66" s="144"/>
      <c r="S66" s="144"/>
      <c r="T66" s="144"/>
      <c r="U66" s="144"/>
      <c r="V66" s="144"/>
      <c r="W66" s="144"/>
      <c r="X66" s="144"/>
      <c r="Y66" s="144"/>
      <c r="Z66" s="144"/>
      <c r="AA66" s="144"/>
    </row>
    <row r="67" spans="1:27" s="80" customFormat="1" ht="20.25" customHeight="1">
      <c r="A67" s="140" t="s">
        <v>93</v>
      </c>
      <c r="B67" s="140"/>
      <c r="C67" s="140"/>
      <c r="D67" s="140"/>
      <c r="E67" s="140"/>
      <c r="F67" s="140"/>
      <c r="G67" s="140"/>
      <c r="H67" s="140"/>
      <c r="I67" s="140"/>
      <c r="J67" s="140"/>
      <c r="K67" s="140"/>
      <c r="L67" s="140"/>
      <c r="M67" s="68"/>
      <c r="N67" s="140" t="s">
        <v>118</v>
      </c>
      <c r="O67" s="140"/>
      <c r="P67" s="140"/>
      <c r="Q67" s="140"/>
      <c r="R67" s="140"/>
      <c r="S67" s="140"/>
      <c r="T67" s="140"/>
      <c r="U67" s="140"/>
      <c r="V67" s="140"/>
      <c r="W67" s="140"/>
      <c r="X67" s="140"/>
      <c r="Y67" s="140"/>
      <c r="Z67" s="91"/>
    </row>
    <row r="68" spans="1:27" s="80" customFormat="1" ht="25.35" customHeight="1">
      <c r="A68" s="137" t="s">
        <v>91</v>
      </c>
      <c r="B68" s="137"/>
      <c r="C68" s="137"/>
      <c r="D68" s="135"/>
      <c r="E68" s="135"/>
      <c r="F68" s="135"/>
      <c r="G68" s="135"/>
      <c r="H68" s="135"/>
      <c r="I68" s="135"/>
      <c r="J68" s="135"/>
      <c r="K68" s="135"/>
      <c r="L68" s="135"/>
      <c r="M68" s="69"/>
      <c r="N68" s="209" t="s">
        <v>165</v>
      </c>
      <c r="O68" s="209"/>
      <c r="P68" s="209"/>
      <c r="Q68" s="135"/>
      <c r="R68" s="135"/>
      <c r="S68" s="135"/>
      <c r="T68" s="135"/>
      <c r="U68" s="135"/>
      <c r="V68" s="135"/>
      <c r="W68" s="135"/>
      <c r="X68" s="135"/>
      <c r="Y68" s="135"/>
      <c r="Z68" s="135"/>
      <c r="AA68" s="135"/>
    </row>
    <row r="69" spans="1:27" s="80" customFormat="1" ht="25.35" customHeight="1">
      <c r="A69" s="134" t="s">
        <v>63</v>
      </c>
      <c r="B69" s="134"/>
      <c r="C69" s="134"/>
      <c r="D69" s="136"/>
      <c r="E69" s="136"/>
      <c r="F69" s="136"/>
      <c r="G69" s="136"/>
      <c r="H69" s="136"/>
      <c r="I69" s="136"/>
      <c r="J69" s="136"/>
      <c r="K69" s="136"/>
      <c r="L69" s="136"/>
      <c r="M69" s="69"/>
      <c r="N69" s="137" t="s">
        <v>63</v>
      </c>
      <c r="O69" s="137"/>
      <c r="P69" s="70"/>
      <c r="Q69" s="136"/>
      <c r="R69" s="136"/>
      <c r="S69" s="136"/>
      <c r="T69" s="136"/>
      <c r="U69" s="136"/>
      <c r="V69" s="136"/>
      <c r="W69" s="136"/>
      <c r="X69" s="136"/>
      <c r="Y69" s="136"/>
      <c r="Z69" s="136"/>
      <c r="AA69" s="136"/>
    </row>
    <row r="70" spans="1:27" s="80" customFormat="1" ht="25.35" customHeight="1">
      <c r="A70" s="134" t="s">
        <v>92</v>
      </c>
      <c r="B70" s="134"/>
      <c r="C70" s="134"/>
      <c r="D70" s="136"/>
      <c r="E70" s="136"/>
      <c r="F70" s="136"/>
      <c r="G70" s="136"/>
      <c r="H70" s="136"/>
      <c r="I70" s="136"/>
      <c r="J70" s="136"/>
      <c r="K70" s="136"/>
      <c r="L70" s="136"/>
      <c r="M70" s="69"/>
      <c r="N70" s="106"/>
      <c r="O70" s="106"/>
      <c r="P70" s="106"/>
      <c r="Q70" s="134" t="s">
        <v>112</v>
      </c>
      <c r="R70" s="134"/>
      <c r="S70" s="134"/>
      <c r="T70" s="134"/>
      <c r="U70" s="134"/>
      <c r="V70" s="134"/>
      <c r="W70" s="134"/>
      <c r="X70" s="134"/>
      <c r="Y70" s="134"/>
      <c r="Z70" s="134"/>
      <c r="AA70" s="134"/>
    </row>
    <row r="71" spans="1:27" s="80" customFormat="1" ht="25.35" customHeight="1">
      <c r="A71" s="134" t="s">
        <v>63</v>
      </c>
      <c r="B71" s="134"/>
      <c r="C71" s="134"/>
      <c r="D71" s="136"/>
      <c r="E71" s="136"/>
      <c r="F71" s="136"/>
      <c r="G71" s="136"/>
      <c r="H71" s="136"/>
      <c r="I71" s="136"/>
      <c r="J71" s="136"/>
      <c r="K71" s="136"/>
      <c r="L71" s="136"/>
      <c r="M71" s="69"/>
      <c r="N71" s="106"/>
      <c r="O71" s="106"/>
      <c r="P71" s="106"/>
      <c r="Q71" s="134" t="s">
        <v>113</v>
      </c>
      <c r="R71" s="134"/>
      <c r="S71" s="134"/>
      <c r="T71" s="134"/>
      <c r="U71" s="134"/>
      <c r="V71" s="134"/>
      <c r="W71" s="134"/>
      <c r="X71" s="134"/>
      <c r="Y71" s="134"/>
      <c r="Z71" s="134"/>
      <c r="AA71" s="134"/>
    </row>
    <row r="72" spans="1:27" ht="12" customHeight="1"/>
    <row r="73" spans="1:27">
      <c r="A73" s="122" t="s">
        <v>144</v>
      </c>
    </row>
    <row r="74" spans="1:27">
      <c r="A74" s="5" t="s">
        <v>145</v>
      </c>
      <c r="C74" s="12"/>
      <c r="N74" s="207">
        <f>I48</f>
        <v>0</v>
      </c>
      <c r="O74" s="207"/>
    </row>
    <row r="75" spans="1:27">
      <c r="A75" s="5" t="s">
        <v>157</v>
      </c>
      <c r="N75" s="207">
        <f>J24</f>
        <v>0</v>
      </c>
      <c r="O75" s="207"/>
    </row>
    <row r="76" spans="1:27">
      <c r="A76" s="5" t="s">
        <v>158</v>
      </c>
      <c r="N76" s="207">
        <f>O24</f>
        <v>0</v>
      </c>
      <c r="O76" s="207"/>
    </row>
    <row r="77" spans="1:27">
      <c r="A77" s="5" t="s">
        <v>153</v>
      </c>
      <c r="N77" s="207">
        <f>S24</f>
        <v>0</v>
      </c>
      <c r="O77" s="207"/>
    </row>
    <row r="78" spans="1:27" ht="13.5" thickBot="1">
      <c r="A78" s="9" t="s">
        <v>38</v>
      </c>
      <c r="N78" s="208">
        <f>N74+N75+N76+N77</f>
        <v>0</v>
      </c>
      <c r="O78" s="208"/>
      <c r="P78" s="5" t="s">
        <v>151</v>
      </c>
    </row>
    <row r="79" spans="1:27" ht="13.5" thickTop="1"/>
  </sheetData>
  <sheetProtection algorithmName="SHA-512" hashValue="XaEGruCyEkeVGFflm2NxVIQhjAMrVz5K5QpgZljdvGtHUZNbmns2/KwN/SnJviESBDRTA1Ju5/mkZ4YikSvuPw==" saltValue="ZB/YUOXQXu8Di5wpRpaQxg==" spinCount="100000" sheet="1" selectLockedCells="1"/>
  <mergeCells count="150">
    <mergeCell ref="N74:O74"/>
    <mergeCell ref="N75:O75"/>
    <mergeCell ref="N76:O76"/>
    <mergeCell ref="N77:O77"/>
    <mergeCell ref="N78:O78"/>
    <mergeCell ref="N68:P68"/>
    <mergeCell ref="S24:U24"/>
    <mergeCell ref="O22:Q22"/>
    <mergeCell ref="J23:M23"/>
    <mergeCell ref="O23:Q23"/>
    <mergeCell ref="J24:M24"/>
    <mergeCell ref="O24:Q24"/>
    <mergeCell ref="Q31:U31"/>
    <mergeCell ref="Q32:U32"/>
    <mergeCell ref="Q33:U33"/>
    <mergeCell ref="K34:O34"/>
    <mergeCell ref="B62:AA62"/>
    <mergeCell ref="B63:AA63"/>
    <mergeCell ref="B64:AA64"/>
    <mergeCell ref="B59:AA59"/>
    <mergeCell ref="A57:AA57"/>
    <mergeCell ref="P48:T50"/>
    <mergeCell ref="I48:L48"/>
    <mergeCell ref="I50:L50"/>
    <mergeCell ref="AD24:AF24"/>
    <mergeCell ref="S19:U19"/>
    <mergeCell ref="G28:H28"/>
    <mergeCell ref="N69:O69"/>
    <mergeCell ref="W20:AA20"/>
    <mergeCell ref="S20:U20"/>
    <mergeCell ref="S21:U21"/>
    <mergeCell ref="W22:AA22"/>
    <mergeCell ref="A26:AA26"/>
    <mergeCell ref="K28:O28"/>
    <mergeCell ref="Q28:U28"/>
    <mergeCell ref="W28:AA28"/>
    <mergeCell ref="A29:I29"/>
    <mergeCell ref="K29:O29"/>
    <mergeCell ref="W29:AA29"/>
    <mergeCell ref="Q29:U29"/>
    <mergeCell ref="A27:I27"/>
    <mergeCell ref="A28:F28"/>
    <mergeCell ref="K30:O30"/>
    <mergeCell ref="K31:O31"/>
    <mergeCell ref="K32:O32"/>
    <mergeCell ref="A34:I34"/>
    <mergeCell ref="Q34:U34"/>
    <mergeCell ref="W34:AA34"/>
    <mergeCell ref="G2:J2"/>
    <mergeCell ref="L2:AA2"/>
    <mergeCell ref="Q4:AA4"/>
    <mergeCell ref="E5:O5"/>
    <mergeCell ref="E6:O6"/>
    <mergeCell ref="Q5:AA5"/>
    <mergeCell ref="Q6:AA6"/>
    <mergeCell ref="Q7:AA7"/>
    <mergeCell ref="Q8:AA8"/>
    <mergeCell ref="A8:D8"/>
    <mergeCell ref="A10:D10"/>
    <mergeCell ref="E4:O4"/>
    <mergeCell ref="E7:O7"/>
    <mergeCell ref="E8:O8"/>
    <mergeCell ref="A9:D9"/>
    <mergeCell ref="E11:O11"/>
    <mergeCell ref="A11:D11"/>
    <mergeCell ref="Q13:AA13"/>
    <mergeCell ref="Q9:AA9"/>
    <mergeCell ref="Q10:AA10"/>
    <mergeCell ref="Q11:AA11"/>
    <mergeCell ref="E13:O13"/>
    <mergeCell ref="A13:D13"/>
    <mergeCell ref="A4:D4"/>
    <mergeCell ref="E9:O9"/>
    <mergeCell ref="E10:O10"/>
    <mergeCell ref="A5:D5"/>
    <mergeCell ref="A6:D6"/>
    <mergeCell ref="A7:D7"/>
    <mergeCell ref="E12:O12"/>
    <mergeCell ref="Q12:AA12"/>
    <mergeCell ref="W15:AA15"/>
    <mergeCell ref="W16:AA16"/>
    <mergeCell ref="A18:D18"/>
    <mergeCell ref="S22:U22"/>
    <mergeCell ref="S23:U23"/>
    <mergeCell ref="A19:H19"/>
    <mergeCell ref="W21:AA21"/>
    <mergeCell ref="W23:AA23"/>
    <mergeCell ref="A20:H20"/>
    <mergeCell ref="A21:H21"/>
    <mergeCell ref="A22:H22"/>
    <mergeCell ref="A23:H23"/>
    <mergeCell ref="A15:U15"/>
    <mergeCell ref="A16:U16"/>
    <mergeCell ref="J20:M20"/>
    <mergeCell ref="O20:Q20"/>
    <mergeCell ref="J21:M21"/>
    <mergeCell ref="O21:Q21"/>
    <mergeCell ref="J22:M22"/>
    <mergeCell ref="K36:O36"/>
    <mergeCell ref="A36:I36"/>
    <mergeCell ref="V39:AA39"/>
    <mergeCell ref="V40:AA40"/>
    <mergeCell ref="V41:AA41"/>
    <mergeCell ref="U38:AA38"/>
    <mergeCell ref="A39:T39"/>
    <mergeCell ref="A38:Q38"/>
    <mergeCell ref="A30:I30"/>
    <mergeCell ref="A31:I31"/>
    <mergeCell ref="A32:I32"/>
    <mergeCell ref="A33:I33"/>
    <mergeCell ref="W30:AA30"/>
    <mergeCell ref="W31:AA31"/>
    <mergeCell ref="W32:AA32"/>
    <mergeCell ref="W33:AA33"/>
    <mergeCell ref="Q30:U30"/>
    <mergeCell ref="K33:O33"/>
    <mergeCell ref="Z35:AA35"/>
    <mergeCell ref="R43:AA43"/>
    <mergeCell ref="A67:L67"/>
    <mergeCell ref="N67:Y67"/>
    <mergeCell ref="A43:Q43"/>
    <mergeCell ref="Q68:AA68"/>
    <mergeCell ref="Q69:AA69"/>
    <mergeCell ref="A44:Z44"/>
    <mergeCell ref="B65:AA65"/>
    <mergeCell ref="A66:AA66"/>
    <mergeCell ref="V46:AA47"/>
    <mergeCell ref="P46:U47"/>
    <mergeCell ref="V49:AA50"/>
    <mergeCell ref="B58:AA58"/>
    <mergeCell ref="A35:I35"/>
    <mergeCell ref="I52:L52"/>
    <mergeCell ref="I54:L54"/>
    <mergeCell ref="B61:AA61"/>
    <mergeCell ref="B60:AA60"/>
    <mergeCell ref="A42:Q42"/>
    <mergeCell ref="A40:Q40"/>
    <mergeCell ref="A41:Q41"/>
    <mergeCell ref="W36:AA36"/>
    <mergeCell ref="Q36:U36"/>
    <mergeCell ref="Q70:AA70"/>
    <mergeCell ref="Q71:AA71"/>
    <mergeCell ref="D68:L68"/>
    <mergeCell ref="D69:L69"/>
    <mergeCell ref="D70:L70"/>
    <mergeCell ref="D71:L71"/>
    <mergeCell ref="A68:C68"/>
    <mergeCell ref="A70:C70"/>
    <mergeCell ref="A69:C69"/>
    <mergeCell ref="A71:C71"/>
  </mergeCells>
  <phoneticPr fontId="9" type="noConversion"/>
  <conditionalFormatting sqref="V46:AA47">
    <cfRule type="expression" dxfId="5" priority="5" stopIfTrue="1">
      <formula>$O$48</formula>
    </cfRule>
  </conditionalFormatting>
  <conditionalFormatting sqref="H48:L48">
    <cfRule type="expression" dxfId="4" priority="14" stopIfTrue="1">
      <formula>$F$48=1</formula>
    </cfRule>
  </conditionalFormatting>
  <conditionalFormatting sqref="V49:AA50">
    <cfRule type="expression" dxfId="3" priority="4" stopIfTrue="1">
      <formula>$O$48</formula>
    </cfRule>
  </conditionalFormatting>
  <conditionalFormatting sqref="H50:L50">
    <cfRule type="expression" dxfId="2" priority="3">
      <formula>$F$48=2</formula>
    </cfRule>
  </conditionalFormatting>
  <conditionalFormatting sqref="H52:L52">
    <cfRule type="expression" dxfId="1" priority="2">
      <formula>$F$48=3</formula>
    </cfRule>
  </conditionalFormatting>
  <conditionalFormatting sqref="H54:L54">
    <cfRule type="expression" dxfId="0" priority="1">
      <formula>$F$48=4</formula>
    </cfRule>
  </conditionalFormatting>
  <pageMargins left="0.57244318181818177" right="0.18939393939393939" top="0.98425196850393704" bottom="0.29062500000000002" header="0.51181102362204722" footer="0.33"/>
  <pageSetup paperSize="9" scale="94" fitToHeight="0" orientation="portrait" r:id="rId1"/>
  <headerFooter differentFirst="1" alignWithMargins="0">
    <oddHeader>&amp;R&amp;G</oddHeader>
    <firstHeader>&amp;R&amp;G</firstHeader>
    <firstFooter>&amp;C&amp;"Arial,Fett"Bitte vollständig ausfüllen - Rückseite beachten</firstFooter>
  </headerFooter>
  <rowBreaks count="1" manualBreakCount="1">
    <brk id="37" max="27"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37" r:id="rId5" name="Check Box 13">
              <controlPr locked="0" defaultSize="0" autoFill="0" autoLine="0" autoPict="0">
                <anchor moveWithCells="1">
                  <from>
                    <xdr:col>14</xdr:col>
                    <xdr:colOff>28575</xdr:colOff>
                    <xdr:row>44</xdr:row>
                    <xdr:rowOff>66675</xdr:rowOff>
                  </from>
                  <to>
                    <xdr:col>14</xdr:col>
                    <xdr:colOff>257175</xdr:colOff>
                    <xdr:row>46</xdr:row>
                    <xdr:rowOff>28575</xdr:rowOff>
                  </to>
                </anchor>
              </controlPr>
            </control>
          </mc:Choice>
        </mc:AlternateContent>
        <mc:AlternateContent xmlns:mc="http://schemas.openxmlformats.org/markup-compatibility/2006">
          <mc:Choice Requires="x14">
            <control shapeId="1030" r:id="rId6" name="Option Button 6">
              <controlPr locked="0" defaultSize="0" autoFill="0" autoLine="0" autoPict="0">
                <anchor moveWithCells="1" sizeWithCells="1">
                  <from>
                    <xdr:col>0</xdr:col>
                    <xdr:colOff>9525</xdr:colOff>
                    <xdr:row>47</xdr:row>
                    <xdr:rowOff>9525</xdr:rowOff>
                  </from>
                  <to>
                    <xdr:col>4</xdr:col>
                    <xdr:colOff>190500</xdr:colOff>
                    <xdr:row>47</xdr:row>
                    <xdr:rowOff>133350</xdr:rowOff>
                  </to>
                </anchor>
              </controlPr>
            </control>
          </mc:Choice>
        </mc:AlternateContent>
        <mc:AlternateContent xmlns:mc="http://schemas.openxmlformats.org/markup-compatibility/2006">
          <mc:Choice Requires="x14">
            <control shapeId="1031" r:id="rId7" name="Option Button 7">
              <controlPr locked="0" defaultSize="0" autoFill="0" autoLine="0" autoPict="0">
                <anchor moveWithCells="1" sizeWithCells="1">
                  <from>
                    <xdr:col>0</xdr:col>
                    <xdr:colOff>9525</xdr:colOff>
                    <xdr:row>48</xdr:row>
                    <xdr:rowOff>123825</xdr:rowOff>
                  </from>
                  <to>
                    <xdr:col>4</xdr:col>
                    <xdr:colOff>190500</xdr:colOff>
                    <xdr:row>49</xdr:row>
                    <xdr:rowOff>85725</xdr:rowOff>
                  </to>
                </anchor>
              </controlPr>
            </control>
          </mc:Choice>
        </mc:AlternateContent>
        <mc:AlternateContent xmlns:mc="http://schemas.openxmlformats.org/markup-compatibility/2006">
          <mc:Choice Requires="x14">
            <control shapeId="1032" r:id="rId8" name="Option Button 8">
              <controlPr locked="0" defaultSize="0" autoFill="0" autoLine="0" autoPict="0">
                <anchor moveWithCells="1" sizeWithCells="1">
                  <from>
                    <xdr:col>0</xdr:col>
                    <xdr:colOff>9525</xdr:colOff>
                    <xdr:row>50</xdr:row>
                    <xdr:rowOff>76200</xdr:rowOff>
                  </from>
                  <to>
                    <xdr:col>4</xdr:col>
                    <xdr:colOff>190500</xdr:colOff>
                    <xdr:row>51</xdr:row>
                    <xdr:rowOff>114300</xdr:rowOff>
                  </to>
                </anchor>
              </controlPr>
            </control>
          </mc:Choice>
        </mc:AlternateContent>
        <mc:AlternateContent xmlns:mc="http://schemas.openxmlformats.org/markup-compatibility/2006">
          <mc:Choice Requires="x14">
            <control shapeId="1033" r:id="rId9" name="Option Button 9">
              <controlPr locked="0" defaultSize="0" autoFill="0" autoLine="0" autoPict="0">
                <anchor moveWithCells="1" sizeWithCells="1">
                  <from>
                    <xdr:col>0</xdr:col>
                    <xdr:colOff>9525</xdr:colOff>
                    <xdr:row>53</xdr:row>
                    <xdr:rowOff>28575</xdr:rowOff>
                  </from>
                  <to>
                    <xdr:col>4</xdr:col>
                    <xdr:colOff>190500</xdr:colOff>
                    <xdr:row>53</xdr:row>
                    <xdr:rowOff>152400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Parameter!$E$3:$E$6</xm:f>
          </x14:formula1>
          <xm:sqref>G2:J2</xm:sqref>
        </x14:dataValidation>
        <x14:dataValidation type="list" allowBlank="1" showInputMessage="1" showErrorMessage="1" xr:uid="{E09B430E-5F93-4500-AA47-D54A90035832}">
          <x14:formula1>
            <xm:f>Parameter!$G$3:$G$4</xm:f>
          </x14:formula1>
          <xm:sqref>W16:AA16</xm:sqref>
        </x14:dataValidation>
        <x14:dataValidation type="list" allowBlank="1" showInputMessage="1" showErrorMessage="1" xr:uid="{03B7A46A-F2D3-4E29-8952-5AC6BCDDCC29}">
          <x14:formula1>
            <xm:f>Parameter!$B$3:$B$17</xm:f>
          </x14:formula1>
          <xm:sqref>W20:AA23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5:N116"/>
  <sheetViews>
    <sheetView showGridLines="0" zoomScaleNormal="100" zoomScalePageLayoutView="80" workbookViewId="0">
      <selection activeCell="A3" sqref="A3"/>
    </sheetView>
  </sheetViews>
  <sheetFormatPr baseColWidth="10" defaultColWidth="11.42578125" defaultRowHeight="12.75"/>
  <cols>
    <col min="1" max="1" width="3.28515625" style="5" customWidth="1"/>
    <col min="2" max="2" width="13.28515625" style="1" customWidth="1"/>
    <col min="3" max="4" width="2.7109375" style="1" customWidth="1"/>
    <col min="5" max="5" width="13.28515625" style="2" customWidth="1"/>
    <col min="6" max="6" width="12" style="3" customWidth="1"/>
    <col min="7" max="7" width="10.140625" style="3" customWidth="1"/>
    <col min="8" max="8" width="13.140625" style="5" customWidth="1"/>
    <col min="9" max="9" width="15.7109375" style="5" customWidth="1"/>
    <col min="10" max="10" width="3" style="5" customWidth="1"/>
    <col min="11" max="11" width="2.7109375" style="5" customWidth="1"/>
    <col min="12" max="12" width="14.28515625" style="4" customWidth="1"/>
    <col min="13" max="13" width="11.140625" style="5" customWidth="1"/>
    <col min="14" max="14" width="10.42578125" style="3" customWidth="1"/>
    <col min="15" max="16384" width="11.42578125" style="5"/>
  </cols>
  <sheetData>
    <row r="5" spans="1:14" ht="25.5">
      <c r="A5" s="39" t="s">
        <v>0</v>
      </c>
      <c r="L5" s="214" t="s">
        <v>134</v>
      </c>
      <c r="M5" s="214"/>
      <c r="N5" s="214"/>
    </row>
    <row r="6" spans="1:14" ht="18">
      <c r="A6" s="6" t="s">
        <v>82</v>
      </c>
    </row>
    <row r="7" spans="1:14" ht="11.25" customHeight="1">
      <c r="A7" s="6"/>
    </row>
    <row r="8" spans="1:14" s="54" customFormat="1" ht="30.75" customHeight="1">
      <c r="A8" s="215" t="s">
        <v>135</v>
      </c>
      <c r="B8" s="215"/>
      <c r="C8" s="215"/>
      <c r="D8" s="215"/>
      <c r="E8" s="215"/>
      <c r="F8" s="215"/>
      <c r="G8" s="215"/>
      <c r="H8" s="215"/>
      <c r="I8" s="215"/>
      <c r="J8" s="215"/>
      <c r="K8" s="215"/>
      <c r="L8" s="215"/>
      <c r="M8" s="215"/>
      <c r="N8" s="215"/>
    </row>
    <row r="9" spans="1:14" ht="74.25" customHeight="1">
      <c r="A9" s="215" t="s">
        <v>136</v>
      </c>
      <c r="B9" s="215"/>
      <c r="C9" s="215"/>
      <c r="D9" s="215"/>
      <c r="E9" s="215"/>
      <c r="F9" s="215"/>
      <c r="G9" s="215"/>
      <c r="H9" s="215"/>
      <c r="I9" s="215"/>
      <c r="J9" s="215"/>
      <c r="K9" s="215"/>
      <c r="L9" s="215"/>
      <c r="M9" s="215"/>
      <c r="N9" s="215"/>
    </row>
    <row r="10" spans="1:14" ht="9" customHeight="1">
      <c r="A10" s="92"/>
      <c r="B10" s="92"/>
      <c r="C10" s="92"/>
      <c r="D10" s="92"/>
      <c r="E10" s="92"/>
      <c r="F10" s="92"/>
      <c r="G10" s="92"/>
      <c r="H10" s="92"/>
      <c r="I10" s="92"/>
      <c r="J10" s="92"/>
      <c r="K10" s="92"/>
      <c r="L10" s="92"/>
      <c r="M10" s="92"/>
      <c r="N10" s="92"/>
    </row>
    <row r="11" spans="1:14" ht="30.75" customHeight="1">
      <c r="A11" s="215" t="s">
        <v>116</v>
      </c>
      <c r="B11" s="215"/>
      <c r="C11" s="215"/>
      <c r="D11" s="215"/>
      <c r="E11" s="215"/>
      <c r="F11" s="215"/>
      <c r="G11" s="215"/>
      <c r="H11" s="215"/>
      <c r="I11" s="215"/>
      <c r="J11" s="215"/>
      <c r="K11" s="215"/>
      <c r="L11" s="215"/>
      <c r="M11" s="215"/>
      <c r="N11" s="215"/>
    </row>
    <row r="12" spans="1:14" ht="58.5" customHeight="1">
      <c r="A12" s="215" t="s">
        <v>137</v>
      </c>
      <c r="B12" s="215"/>
      <c r="C12" s="215"/>
      <c r="D12" s="215"/>
      <c r="E12" s="215"/>
      <c r="F12" s="215"/>
      <c r="G12" s="215"/>
      <c r="H12" s="215"/>
      <c r="I12" s="215"/>
      <c r="J12" s="215"/>
      <c r="K12" s="215"/>
      <c r="L12" s="215"/>
      <c r="M12" s="215"/>
      <c r="N12" s="215"/>
    </row>
    <row r="13" spans="1:14" ht="76.5" customHeight="1">
      <c r="A13" s="215" t="s">
        <v>154</v>
      </c>
      <c r="B13" s="215"/>
      <c r="C13" s="215"/>
      <c r="D13" s="215"/>
      <c r="E13" s="215"/>
      <c r="F13" s="215"/>
      <c r="G13" s="215"/>
      <c r="H13" s="215"/>
      <c r="I13" s="215"/>
      <c r="J13" s="215"/>
      <c r="K13" s="215"/>
      <c r="L13" s="215"/>
      <c r="M13" s="215"/>
      <c r="N13" s="215"/>
    </row>
    <row r="14" spans="1:14" ht="14.1" customHeight="1"/>
    <row r="15" spans="1:14" s="9" customFormat="1">
      <c r="A15" s="216" t="s">
        <v>120</v>
      </c>
      <c r="B15" s="216"/>
      <c r="C15" s="216"/>
      <c r="D15" s="7"/>
      <c r="E15" s="217" t="s">
        <v>24</v>
      </c>
      <c r="F15" s="217"/>
      <c r="G15" s="217"/>
      <c r="H15" s="8"/>
      <c r="I15" s="216" t="s">
        <v>120</v>
      </c>
      <c r="J15" s="216"/>
      <c r="K15" s="7"/>
      <c r="L15" s="217" t="s">
        <v>24</v>
      </c>
      <c r="M15" s="217"/>
      <c r="N15" s="217"/>
    </row>
    <row r="16" spans="1:14">
      <c r="A16" s="10"/>
      <c r="B16" s="11"/>
      <c r="C16" s="11"/>
      <c r="E16" s="93" t="s">
        <v>1</v>
      </c>
      <c r="F16" s="93" t="s">
        <v>2</v>
      </c>
      <c r="G16" s="93" t="s">
        <v>104</v>
      </c>
      <c r="H16" s="12"/>
      <c r="I16" s="10"/>
      <c r="J16" s="11"/>
      <c r="K16" s="1"/>
      <c r="L16" s="93" t="s">
        <v>1</v>
      </c>
      <c r="M16" s="93" t="s">
        <v>2</v>
      </c>
      <c r="N16" s="93" t="s">
        <v>104</v>
      </c>
    </row>
    <row r="17" spans="1:14">
      <c r="E17" s="3"/>
      <c r="F17" s="13"/>
      <c r="G17" s="13"/>
      <c r="H17" s="12"/>
      <c r="I17" s="12"/>
      <c r="J17" s="12"/>
      <c r="K17" s="12"/>
      <c r="M17" s="4"/>
      <c r="N17" s="13"/>
    </row>
    <row r="18" spans="1:14" s="12" customFormat="1" ht="17.25" customHeight="1">
      <c r="A18" s="14" t="s">
        <v>3</v>
      </c>
      <c r="B18" s="94">
        <f>Tabelle!A7</f>
        <v>68000</v>
      </c>
      <c r="C18" s="94"/>
      <c r="D18" s="95"/>
      <c r="E18" s="96">
        <f>F18/12</f>
        <v>790.0200000000001</v>
      </c>
      <c r="F18" s="96">
        <f>B18*G18</f>
        <v>9480.2400000000016</v>
      </c>
      <c r="G18" s="97">
        <f>Tabelle!M7</f>
        <v>0.13941529411764708</v>
      </c>
      <c r="I18" s="94">
        <f>Tabelle!A36</f>
        <v>126000</v>
      </c>
      <c r="J18" s="94"/>
      <c r="K18" s="98"/>
      <c r="L18" s="96">
        <f t="shared" ref="L18:L43" si="0">M18/12</f>
        <v>1626.2064000000003</v>
      </c>
      <c r="M18" s="96">
        <f t="shared" ref="M18:M23" si="1">I18*N18</f>
        <v>19514.476800000004</v>
      </c>
      <c r="N18" s="97">
        <f>Tabelle!M36</f>
        <v>0.15487680000000004</v>
      </c>
    </row>
    <row r="19" spans="1:14" s="12" customFormat="1" ht="17.25" customHeight="1">
      <c r="A19" s="14"/>
      <c r="B19" s="94">
        <f>Tabelle!A8</f>
        <v>70000</v>
      </c>
      <c r="C19" s="94"/>
      <c r="D19" s="95"/>
      <c r="E19" s="99">
        <f t="shared" ref="E19:E46" si="2">F19/12</f>
        <v>829.19200000000001</v>
      </c>
      <c r="F19" s="96">
        <f t="shared" ref="F19:F46" si="3">B19*G19</f>
        <v>9950.3040000000001</v>
      </c>
      <c r="G19" s="97">
        <f>Tabelle!M8</f>
        <v>0.1421472</v>
      </c>
      <c r="I19" s="94">
        <f>Tabelle!A37</f>
        <v>128000</v>
      </c>
      <c r="J19" s="94"/>
      <c r="K19" s="98"/>
      <c r="L19" s="96">
        <f t="shared" si="0"/>
        <v>1663.3344</v>
      </c>
      <c r="M19" s="96">
        <f t="shared" si="1"/>
        <v>19960.0128</v>
      </c>
      <c r="N19" s="97">
        <f>Tabelle!M37</f>
        <v>0.15593760000000001</v>
      </c>
    </row>
    <row r="20" spans="1:14" s="12" customFormat="1" ht="17.25" customHeight="1">
      <c r="A20" s="14"/>
      <c r="B20" s="94">
        <f>Tabelle!A9</f>
        <v>72000</v>
      </c>
      <c r="C20" s="94"/>
      <c r="D20" s="95"/>
      <c r="E20" s="99">
        <f t="shared" si="2"/>
        <v>852.8832000000001</v>
      </c>
      <c r="F20" s="96">
        <f t="shared" si="3"/>
        <v>10234.598400000001</v>
      </c>
      <c r="G20" s="97">
        <f>Tabelle!M9</f>
        <v>0.1421472</v>
      </c>
      <c r="I20" s="94">
        <f>Tabelle!A38</f>
        <v>130000</v>
      </c>
      <c r="J20" s="94"/>
      <c r="K20" s="98"/>
      <c r="L20" s="96">
        <f t="shared" si="0"/>
        <v>1689.3240000000003</v>
      </c>
      <c r="M20" s="96">
        <f t="shared" si="1"/>
        <v>20271.888000000003</v>
      </c>
      <c r="N20" s="97">
        <f>Tabelle!M38</f>
        <v>0.15593760000000001</v>
      </c>
    </row>
    <row r="21" spans="1:14" s="12" customFormat="1" ht="17.25" customHeight="1">
      <c r="A21" s="14"/>
      <c r="B21" s="94">
        <f>Tabelle!A10</f>
        <v>74000</v>
      </c>
      <c r="C21" s="94"/>
      <c r="D21" s="95"/>
      <c r="E21" s="99">
        <f t="shared" si="2"/>
        <v>883.11599999999999</v>
      </c>
      <c r="F21" s="96">
        <f t="shared" si="3"/>
        <v>10597.392</v>
      </c>
      <c r="G21" s="97">
        <f>Tabelle!M10</f>
        <v>0.143208</v>
      </c>
      <c r="I21" s="94">
        <f>Tabelle!A39</f>
        <v>132000</v>
      </c>
      <c r="J21" s="94"/>
      <c r="K21" s="98"/>
      <c r="L21" s="96">
        <f t="shared" si="0"/>
        <v>1715.3136000000002</v>
      </c>
      <c r="M21" s="96">
        <f t="shared" si="1"/>
        <v>20583.763200000001</v>
      </c>
      <c r="N21" s="97">
        <f>Tabelle!M39</f>
        <v>0.15593760000000001</v>
      </c>
    </row>
    <row r="22" spans="1:14" s="12" customFormat="1" ht="17.25" customHeight="1">
      <c r="A22" s="14"/>
      <c r="B22" s="94">
        <f>Tabelle!A11</f>
        <v>76000</v>
      </c>
      <c r="C22" s="94"/>
      <c r="D22" s="95"/>
      <c r="E22" s="99">
        <f t="shared" si="2"/>
        <v>906.98400000000004</v>
      </c>
      <c r="F22" s="96">
        <f t="shared" si="3"/>
        <v>10883.808000000001</v>
      </c>
      <c r="G22" s="97">
        <f>Tabelle!M11</f>
        <v>0.143208</v>
      </c>
      <c r="I22" s="94">
        <f>Tabelle!A40</f>
        <v>134000</v>
      </c>
      <c r="J22" s="94"/>
      <c r="K22" s="98"/>
      <c r="L22" s="96">
        <f t="shared" si="0"/>
        <v>1764.9943999999998</v>
      </c>
      <c r="M22" s="96">
        <f t="shared" si="1"/>
        <v>21179.932799999999</v>
      </c>
      <c r="N22" s="97">
        <f>Tabelle!M40</f>
        <v>0.15805919999999998</v>
      </c>
    </row>
    <row r="23" spans="1:14" s="12" customFormat="1" ht="17.25" customHeight="1">
      <c r="A23" s="14"/>
      <c r="B23" s="94">
        <f>Tabelle!A12</f>
        <v>78000</v>
      </c>
      <c r="C23" s="94"/>
      <c r="D23" s="95"/>
      <c r="E23" s="99">
        <f t="shared" si="2"/>
        <v>937.74719999999991</v>
      </c>
      <c r="F23" s="96">
        <f t="shared" si="3"/>
        <v>11252.966399999999</v>
      </c>
      <c r="G23" s="97">
        <f>Tabelle!M12</f>
        <v>0.1442688</v>
      </c>
      <c r="I23" s="94">
        <f>Tabelle!A41</f>
        <v>136000</v>
      </c>
      <c r="J23" s="94"/>
      <c r="K23" s="98"/>
      <c r="L23" s="96">
        <f t="shared" si="0"/>
        <v>1791.3375999999998</v>
      </c>
      <c r="M23" s="96">
        <f t="shared" si="1"/>
        <v>21496.051199999998</v>
      </c>
      <c r="N23" s="97">
        <f>Tabelle!M41</f>
        <v>0.15805919999999998</v>
      </c>
    </row>
    <row r="24" spans="1:14" s="12" customFormat="1" ht="17.25" customHeight="1">
      <c r="A24" s="14"/>
      <c r="B24" s="94">
        <f>Tabelle!A13</f>
        <v>80000</v>
      </c>
      <c r="C24" s="94"/>
      <c r="D24" s="95"/>
      <c r="E24" s="99">
        <f t="shared" si="2"/>
        <v>961.79200000000003</v>
      </c>
      <c r="F24" s="96">
        <f t="shared" si="3"/>
        <v>11541.504000000001</v>
      </c>
      <c r="G24" s="97">
        <f>Tabelle!M13</f>
        <v>0.1442688</v>
      </c>
      <c r="I24" s="94">
        <f>Tabelle!A42</f>
        <v>138000</v>
      </c>
      <c r="J24" s="94"/>
      <c r="K24" s="98"/>
      <c r="L24" s="96">
        <f t="shared" si="0"/>
        <v>1829.88</v>
      </c>
      <c r="M24" s="96">
        <f t="shared" ref="M24:M43" si="4">I24*N24</f>
        <v>21958.560000000001</v>
      </c>
      <c r="N24" s="97">
        <f>Tabelle!M42</f>
        <v>0.15912000000000001</v>
      </c>
    </row>
    <row r="25" spans="1:14" s="12" customFormat="1" ht="17.25" customHeight="1">
      <c r="A25" s="14"/>
      <c r="B25" s="94">
        <f>Tabelle!A14</f>
        <v>82000</v>
      </c>
      <c r="C25" s="94"/>
      <c r="D25" s="95"/>
      <c r="E25" s="99">
        <f t="shared" si="2"/>
        <v>985.83680000000004</v>
      </c>
      <c r="F25" s="96">
        <f t="shared" si="3"/>
        <v>11830.0416</v>
      </c>
      <c r="G25" s="97">
        <f>Tabelle!M14</f>
        <v>0.1442688</v>
      </c>
      <c r="I25" s="94">
        <f>Tabelle!A43</f>
        <v>140000</v>
      </c>
      <c r="J25" s="94"/>
      <c r="K25" s="98"/>
      <c r="L25" s="96">
        <f t="shared" si="0"/>
        <v>1856.3999999999999</v>
      </c>
      <c r="M25" s="96">
        <f t="shared" si="4"/>
        <v>22276.799999999999</v>
      </c>
      <c r="N25" s="97">
        <f>Tabelle!M43</f>
        <v>0.15911999999999998</v>
      </c>
    </row>
    <row r="26" spans="1:14" s="12" customFormat="1" ht="17.25" customHeight="1">
      <c r="A26" s="14"/>
      <c r="B26" s="94">
        <f>Tabelle!A15</f>
        <v>84000</v>
      </c>
      <c r="C26" s="94"/>
      <c r="D26" s="95"/>
      <c r="E26" s="99">
        <f t="shared" si="2"/>
        <v>1024.7328000000002</v>
      </c>
      <c r="F26" s="96">
        <f t="shared" si="3"/>
        <v>12296.793600000003</v>
      </c>
      <c r="G26" s="97">
        <f>Tabelle!M15</f>
        <v>0.14639040000000003</v>
      </c>
      <c r="I26" s="94">
        <f>Tabelle!A44</f>
        <v>142000</v>
      </c>
      <c r="J26" s="94"/>
      <c r="K26" s="98"/>
      <c r="L26" s="96">
        <f t="shared" si="0"/>
        <v>1882.92</v>
      </c>
      <c r="M26" s="96">
        <f t="shared" si="4"/>
        <v>22595.040000000001</v>
      </c>
      <c r="N26" s="97">
        <f>Tabelle!M44</f>
        <v>0.15912000000000001</v>
      </c>
    </row>
    <row r="27" spans="1:14" s="12" customFormat="1" ht="17.25" customHeight="1">
      <c r="A27" s="14"/>
      <c r="B27" s="94">
        <f>Tabelle!A16</f>
        <v>86000</v>
      </c>
      <c r="C27" s="94"/>
      <c r="D27" s="95"/>
      <c r="E27" s="99">
        <f t="shared" si="2"/>
        <v>1049.1312000000003</v>
      </c>
      <c r="F27" s="96">
        <f t="shared" si="3"/>
        <v>12589.574400000003</v>
      </c>
      <c r="G27" s="97">
        <f>Tabelle!M16</f>
        <v>0.14639040000000003</v>
      </c>
      <c r="I27" s="94">
        <f>Tabelle!A45</f>
        <v>144000</v>
      </c>
      <c r="J27" s="94"/>
      <c r="K27" s="98"/>
      <c r="L27" s="96">
        <f t="shared" si="0"/>
        <v>1922.1696000000002</v>
      </c>
      <c r="M27" s="96">
        <f t="shared" si="4"/>
        <v>23066.035200000002</v>
      </c>
      <c r="N27" s="97">
        <f>Tabelle!M45</f>
        <v>0.16018080000000001</v>
      </c>
    </row>
    <row r="28" spans="1:14" s="12" customFormat="1" ht="17.25" customHeight="1">
      <c r="A28" s="14"/>
      <c r="B28" s="94">
        <f>Tabelle!A17</f>
        <v>88000</v>
      </c>
      <c r="C28" s="94"/>
      <c r="D28" s="95"/>
      <c r="E28" s="99">
        <f t="shared" si="2"/>
        <v>1081.3088</v>
      </c>
      <c r="F28" s="96">
        <f t="shared" si="3"/>
        <v>12975.705600000001</v>
      </c>
      <c r="G28" s="97">
        <f>Tabelle!M17</f>
        <v>0.1474512</v>
      </c>
      <c r="I28" s="94">
        <f>Tabelle!A46</f>
        <v>146000</v>
      </c>
      <c r="J28" s="94"/>
      <c r="K28" s="98"/>
      <c r="L28" s="96">
        <f t="shared" si="0"/>
        <v>1948.8664000000001</v>
      </c>
      <c r="M28" s="96">
        <f t="shared" si="4"/>
        <v>23386.396800000002</v>
      </c>
      <c r="N28" s="97">
        <f>Tabelle!M46</f>
        <v>0.16018080000000001</v>
      </c>
    </row>
    <row r="29" spans="1:14" s="12" customFormat="1" ht="17.25" customHeight="1">
      <c r="A29" s="14"/>
      <c r="B29" s="94">
        <f>Tabelle!A18</f>
        <v>90000</v>
      </c>
      <c r="C29" s="94"/>
      <c r="D29" s="95"/>
      <c r="E29" s="99">
        <f t="shared" si="2"/>
        <v>1105.8840000000002</v>
      </c>
      <c r="F29" s="96">
        <f t="shared" si="3"/>
        <v>13270.608000000002</v>
      </c>
      <c r="G29" s="97">
        <f>Tabelle!M18</f>
        <v>0.14745120000000003</v>
      </c>
      <c r="I29" s="94">
        <f>Tabelle!A47</f>
        <v>148000</v>
      </c>
      <c r="J29" s="94"/>
      <c r="K29" s="98"/>
      <c r="L29" s="96">
        <f t="shared" si="0"/>
        <v>1988.6464000000003</v>
      </c>
      <c r="M29" s="96">
        <f t="shared" si="4"/>
        <v>23863.756800000003</v>
      </c>
      <c r="N29" s="97">
        <f>Tabelle!M47</f>
        <v>0.16124160000000001</v>
      </c>
    </row>
    <row r="30" spans="1:14" s="12" customFormat="1" ht="17.25" customHeight="1">
      <c r="A30" s="14"/>
      <c r="B30" s="94">
        <f>Tabelle!A19</f>
        <v>92000</v>
      </c>
      <c r="C30" s="94"/>
      <c r="D30" s="95"/>
      <c r="E30" s="99">
        <f t="shared" si="2"/>
        <v>1130.4592000000002</v>
      </c>
      <c r="F30" s="96">
        <f t="shared" si="3"/>
        <v>13565.510400000003</v>
      </c>
      <c r="G30" s="97">
        <f>Tabelle!M19</f>
        <v>0.14745120000000003</v>
      </c>
      <c r="I30" s="94">
        <f>Tabelle!A48</f>
        <v>150000</v>
      </c>
      <c r="J30" s="94"/>
      <c r="K30" s="98"/>
      <c r="L30" s="96">
        <f t="shared" si="0"/>
        <v>2015.5200000000002</v>
      </c>
      <c r="M30" s="96">
        <f t="shared" si="4"/>
        <v>24186.240000000002</v>
      </c>
      <c r="N30" s="97">
        <f>Tabelle!M48</f>
        <v>0.16124160000000001</v>
      </c>
    </row>
    <row r="31" spans="1:14" s="12" customFormat="1" ht="17.25" customHeight="1">
      <c r="A31" s="14"/>
      <c r="B31" s="94">
        <f>Tabelle!A20</f>
        <v>94000</v>
      </c>
      <c r="C31" s="94"/>
      <c r="D31" s="95"/>
      <c r="E31" s="99">
        <f t="shared" si="2"/>
        <v>1163.3440000000003</v>
      </c>
      <c r="F31" s="96">
        <f t="shared" si="3"/>
        <v>13960.128000000002</v>
      </c>
      <c r="G31" s="97">
        <f>Tabelle!M20</f>
        <v>0.14851200000000003</v>
      </c>
      <c r="I31" s="94">
        <f>Tabelle!A49</f>
        <v>152000</v>
      </c>
      <c r="J31" s="94"/>
      <c r="K31" s="98"/>
      <c r="L31" s="96">
        <f t="shared" si="0"/>
        <v>2042.3936000000001</v>
      </c>
      <c r="M31" s="96">
        <f t="shared" si="4"/>
        <v>24508.7232</v>
      </c>
      <c r="N31" s="97">
        <f>Tabelle!M49</f>
        <v>0.16124160000000001</v>
      </c>
    </row>
    <row r="32" spans="1:14" s="12" customFormat="1" ht="17.25" customHeight="1">
      <c r="A32" s="14"/>
      <c r="B32" s="94">
        <f>Tabelle!A21</f>
        <v>96000</v>
      </c>
      <c r="C32" s="94"/>
      <c r="D32" s="95"/>
      <c r="E32" s="99">
        <f t="shared" si="2"/>
        <v>1188.0960000000002</v>
      </c>
      <c r="F32" s="96">
        <f t="shared" si="3"/>
        <v>14257.152000000004</v>
      </c>
      <c r="G32" s="97">
        <f>Tabelle!M21</f>
        <v>0.14851200000000003</v>
      </c>
      <c r="I32" s="94">
        <f>Tabelle!A50</f>
        <v>154000</v>
      </c>
      <c r="J32" s="94"/>
      <c r="K32" s="98"/>
      <c r="L32" s="96">
        <f t="shared" si="0"/>
        <v>2082.8808000000004</v>
      </c>
      <c r="M32" s="96">
        <f t="shared" si="4"/>
        <v>24994.569600000003</v>
      </c>
      <c r="N32" s="97">
        <f>Tabelle!M50</f>
        <v>0.16230240000000001</v>
      </c>
    </row>
    <row r="33" spans="1:14" s="12" customFormat="1" ht="17.25" customHeight="1">
      <c r="A33" s="14"/>
      <c r="B33" s="94">
        <f>Tabelle!A22</f>
        <v>98000</v>
      </c>
      <c r="C33" s="94"/>
      <c r="D33" s="95"/>
      <c r="E33" s="99">
        <f t="shared" si="2"/>
        <v>1221.5111999999997</v>
      </c>
      <c r="F33" s="96">
        <f t="shared" si="3"/>
        <v>14658.134399999997</v>
      </c>
      <c r="G33" s="97">
        <f>Tabelle!M22</f>
        <v>0.14957279999999998</v>
      </c>
      <c r="I33" s="94">
        <f>Tabelle!A51</f>
        <v>156000</v>
      </c>
      <c r="J33" s="94"/>
      <c r="K33" s="98"/>
      <c r="L33" s="96">
        <f t="shared" si="0"/>
        <v>2109.9311999999995</v>
      </c>
      <c r="M33" s="96">
        <f t="shared" si="4"/>
        <v>25319.174399999996</v>
      </c>
      <c r="N33" s="97">
        <f>Tabelle!M51</f>
        <v>0.16230239999999999</v>
      </c>
    </row>
    <row r="34" spans="1:14" s="12" customFormat="1" ht="17.25" customHeight="1">
      <c r="A34" s="14"/>
      <c r="B34" s="94">
        <f>Tabelle!A23</f>
        <v>100000</v>
      </c>
      <c r="C34" s="94"/>
      <c r="D34" s="95"/>
      <c r="E34" s="99">
        <f t="shared" si="2"/>
        <v>1246.4399999999998</v>
      </c>
      <c r="F34" s="96">
        <f t="shared" si="3"/>
        <v>14957.279999999997</v>
      </c>
      <c r="G34" s="97">
        <f>Tabelle!M23</f>
        <v>0.14957279999999998</v>
      </c>
      <c r="I34" s="94">
        <f>Tabelle!A52</f>
        <v>158000</v>
      </c>
      <c r="J34" s="94"/>
      <c r="K34" s="98"/>
      <c r="L34" s="96">
        <f t="shared" si="0"/>
        <v>2150.9488000000001</v>
      </c>
      <c r="M34" s="96">
        <f t="shared" si="4"/>
        <v>25811.385600000001</v>
      </c>
      <c r="N34" s="97">
        <f>Tabelle!M52</f>
        <v>0.16336320000000001</v>
      </c>
    </row>
    <row r="35" spans="1:14" s="12" customFormat="1" ht="17.25" customHeight="1">
      <c r="A35" s="14"/>
      <c r="B35" s="94">
        <f>Tabelle!A24</f>
        <v>102000</v>
      </c>
      <c r="C35" s="94"/>
      <c r="D35" s="95"/>
      <c r="E35" s="99">
        <f t="shared" si="2"/>
        <v>1271.3687999999997</v>
      </c>
      <c r="F35" s="96">
        <f t="shared" si="3"/>
        <v>15256.425599999997</v>
      </c>
      <c r="G35" s="97">
        <f>Tabelle!M24</f>
        <v>0.14957279999999998</v>
      </c>
      <c r="I35" s="94">
        <f>Tabelle!A53</f>
        <v>160000</v>
      </c>
      <c r="J35" s="94"/>
      <c r="K35" s="98"/>
      <c r="L35" s="96">
        <f t="shared" si="0"/>
        <v>2178.1759999999999</v>
      </c>
      <c r="M35" s="96">
        <f t="shared" si="4"/>
        <v>26138.112000000001</v>
      </c>
      <c r="N35" s="97">
        <f>Tabelle!M53</f>
        <v>0.16336320000000001</v>
      </c>
    </row>
    <row r="36" spans="1:14" s="12" customFormat="1" ht="17.25" customHeight="1">
      <c r="A36" s="14"/>
      <c r="B36" s="94">
        <f>Tabelle!A25</f>
        <v>104000</v>
      </c>
      <c r="C36" s="94"/>
      <c r="D36" s="95"/>
      <c r="E36" s="99">
        <f t="shared" si="2"/>
        <v>1305.4912000000002</v>
      </c>
      <c r="F36" s="96">
        <f t="shared" si="3"/>
        <v>15665.894400000001</v>
      </c>
      <c r="G36" s="97">
        <f>Tabelle!M25</f>
        <v>0.15063360000000001</v>
      </c>
      <c r="I36" s="94">
        <f>Tabelle!A54</f>
        <v>162000</v>
      </c>
      <c r="J36" s="94"/>
      <c r="K36" s="98"/>
      <c r="L36" s="96">
        <f t="shared" si="0"/>
        <v>2205.4032000000002</v>
      </c>
      <c r="M36" s="96">
        <f t="shared" si="4"/>
        <v>26464.838400000001</v>
      </c>
      <c r="N36" s="97">
        <f>Tabelle!M54</f>
        <v>0.16336320000000001</v>
      </c>
    </row>
    <row r="37" spans="1:14" s="12" customFormat="1" ht="17.25" customHeight="1">
      <c r="A37" s="14"/>
      <c r="B37" s="94">
        <f>Tabelle!A26</f>
        <v>106000</v>
      </c>
      <c r="C37" s="94"/>
      <c r="D37" s="95"/>
      <c r="E37" s="99">
        <f t="shared" si="2"/>
        <v>1330.5968</v>
      </c>
      <c r="F37" s="96">
        <f t="shared" si="3"/>
        <v>15967.161600000001</v>
      </c>
      <c r="G37" s="97">
        <f>Tabelle!M26</f>
        <v>0.15063360000000001</v>
      </c>
      <c r="I37" s="94">
        <f>Tabelle!A55</f>
        <v>164000</v>
      </c>
      <c r="J37" s="94"/>
      <c r="K37" s="98"/>
      <c r="L37" s="96">
        <f t="shared" si="0"/>
        <v>2247.1280000000002</v>
      </c>
      <c r="M37" s="96">
        <f t="shared" si="4"/>
        <v>26965.536000000004</v>
      </c>
      <c r="N37" s="97">
        <f>Tabelle!M55</f>
        <v>0.16442400000000001</v>
      </c>
    </row>
    <row r="38" spans="1:14" s="12" customFormat="1" ht="17.25" customHeight="1">
      <c r="A38" s="14"/>
      <c r="B38" s="94">
        <f>Tabelle!A27</f>
        <v>108000</v>
      </c>
      <c r="C38" s="94"/>
      <c r="D38" s="95"/>
      <c r="E38" s="99">
        <f t="shared" si="2"/>
        <v>1365.2496000000001</v>
      </c>
      <c r="F38" s="96">
        <f t="shared" si="3"/>
        <v>16382.995200000001</v>
      </c>
      <c r="G38" s="97">
        <f>Tabelle!M27</f>
        <v>0.15169440000000001</v>
      </c>
      <c r="I38" s="94">
        <f>Tabelle!A56</f>
        <v>166000</v>
      </c>
      <c r="J38" s="94"/>
      <c r="K38" s="98"/>
      <c r="L38" s="96">
        <f t="shared" si="0"/>
        <v>2274.5320000000002</v>
      </c>
      <c r="M38" s="96">
        <f t="shared" si="4"/>
        <v>27294.384000000002</v>
      </c>
      <c r="N38" s="97">
        <f>Tabelle!M56</f>
        <v>0.16442400000000001</v>
      </c>
    </row>
    <row r="39" spans="1:14" s="12" customFormat="1" ht="17.25" customHeight="1">
      <c r="A39" s="14"/>
      <c r="B39" s="94">
        <f>Tabelle!A28</f>
        <v>110000</v>
      </c>
      <c r="C39" s="94"/>
      <c r="D39" s="95"/>
      <c r="E39" s="99">
        <f t="shared" si="2"/>
        <v>1390.5319999999999</v>
      </c>
      <c r="F39" s="96">
        <f t="shared" si="3"/>
        <v>16686.383999999998</v>
      </c>
      <c r="G39" s="97">
        <f>Tabelle!M28</f>
        <v>0.15169439999999998</v>
      </c>
      <c r="I39" s="94">
        <f>Tabelle!A57</f>
        <v>168000</v>
      </c>
      <c r="J39" s="94"/>
      <c r="K39" s="98"/>
      <c r="L39" s="96">
        <f t="shared" si="0"/>
        <v>2316.7872000000002</v>
      </c>
      <c r="M39" s="96">
        <f t="shared" si="4"/>
        <v>27801.446400000004</v>
      </c>
      <c r="N39" s="97">
        <f>Tabelle!M57</f>
        <v>0.16548480000000002</v>
      </c>
    </row>
    <row r="40" spans="1:14" s="12" customFormat="1" ht="17.25" customHeight="1">
      <c r="A40" s="14"/>
      <c r="B40" s="94">
        <f>Tabelle!A29</f>
        <v>112000</v>
      </c>
      <c r="C40" s="94"/>
      <c r="D40" s="95"/>
      <c r="E40" s="99">
        <f t="shared" si="2"/>
        <v>1415.8144</v>
      </c>
      <c r="F40" s="96">
        <f t="shared" si="3"/>
        <v>16989.772799999999</v>
      </c>
      <c r="G40" s="97">
        <f>Tabelle!M29</f>
        <v>0.15169439999999998</v>
      </c>
      <c r="I40" s="94">
        <f>Tabelle!A58</f>
        <v>170000</v>
      </c>
      <c r="J40" s="94"/>
      <c r="K40" s="98"/>
      <c r="L40" s="96">
        <f t="shared" si="0"/>
        <v>2344.3679999999999</v>
      </c>
      <c r="M40" s="96">
        <f t="shared" si="4"/>
        <v>28132.416000000001</v>
      </c>
      <c r="N40" s="97">
        <f>Tabelle!M58</f>
        <v>0.16548480000000002</v>
      </c>
    </row>
    <row r="41" spans="1:14" s="12" customFormat="1" ht="17.25" customHeight="1">
      <c r="A41" s="14"/>
      <c r="B41" s="94">
        <f>Tabelle!A30</f>
        <v>114000</v>
      </c>
      <c r="C41" s="94"/>
      <c r="D41" s="95"/>
      <c r="E41" s="99">
        <f t="shared" si="2"/>
        <v>1451.1743999999999</v>
      </c>
      <c r="F41" s="96">
        <f t="shared" si="3"/>
        <v>17414.092799999999</v>
      </c>
      <c r="G41" s="97">
        <f>Tabelle!M30</f>
        <v>0.15275519999999998</v>
      </c>
      <c r="I41" s="94">
        <f>Tabelle!A59</f>
        <v>172000</v>
      </c>
      <c r="J41" s="94"/>
      <c r="K41" s="98"/>
      <c r="L41" s="96">
        <f t="shared" si="0"/>
        <v>2371.9488000000001</v>
      </c>
      <c r="M41" s="96">
        <f t="shared" si="4"/>
        <v>28463.385600000001</v>
      </c>
      <c r="N41" s="97">
        <f>Tabelle!M59</f>
        <v>0.16548480000000002</v>
      </c>
    </row>
    <row r="42" spans="1:14" s="12" customFormat="1" ht="17.25" customHeight="1">
      <c r="A42" s="14"/>
      <c r="B42" s="94">
        <f>Tabelle!A31</f>
        <v>116000</v>
      </c>
      <c r="C42" s="94"/>
      <c r="D42" s="95"/>
      <c r="E42" s="99">
        <f t="shared" si="2"/>
        <v>1476.6336000000001</v>
      </c>
      <c r="F42" s="96">
        <f t="shared" si="3"/>
        <v>17719.603200000001</v>
      </c>
      <c r="G42" s="97">
        <f>Tabelle!M31</f>
        <v>0.15275520000000001</v>
      </c>
      <c r="I42" s="94">
        <f>Tabelle!A60</f>
        <v>174000</v>
      </c>
      <c r="J42" s="94"/>
      <c r="K42" s="98"/>
      <c r="L42" s="96">
        <f t="shared" si="0"/>
        <v>2414.9112</v>
      </c>
      <c r="M42" s="96">
        <f t="shared" si="4"/>
        <v>28978.934400000002</v>
      </c>
      <c r="N42" s="97">
        <f>Tabelle!M60</f>
        <v>0.16654560000000002</v>
      </c>
    </row>
    <row r="43" spans="1:14" s="12" customFormat="1" ht="17.25" customHeight="1">
      <c r="A43" s="14"/>
      <c r="B43" s="94">
        <f>Tabelle!A32</f>
        <v>118000</v>
      </c>
      <c r="C43" s="94"/>
      <c r="D43" s="95"/>
      <c r="E43" s="99">
        <f t="shared" si="2"/>
        <v>1512.5240000000001</v>
      </c>
      <c r="F43" s="96">
        <f t="shared" si="3"/>
        <v>18150.288</v>
      </c>
      <c r="G43" s="97">
        <f>Tabelle!M32</f>
        <v>0.15381600000000001</v>
      </c>
      <c r="I43" s="94">
        <f>Tabelle!A61</f>
        <v>176000</v>
      </c>
      <c r="J43" s="94"/>
      <c r="K43" s="98"/>
      <c r="L43" s="96">
        <f t="shared" si="0"/>
        <v>2442.6688000000004</v>
      </c>
      <c r="M43" s="96">
        <f t="shared" si="4"/>
        <v>29312.025600000004</v>
      </c>
      <c r="N43" s="97">
        <f>Tabelle!M61</f>
        <v>0.16654560000000002</v>
      </c>
    </row>
    <row r="44" spans="1:14" s="12" customFormat="1" ht="17.25" customHeight="1">
      <c r="A44" s="14"/>
      <c r="B44" s="94">
        <f>Tabelle!A33</f>
        <v>120000</v>
      </c>
      <c r="C44" s="94"/>
      <c r="D44" s="95"/>
      <c r="E44" s="99">
        <f t="shared" si="2"/>
        <v>1538.16</v>
      </c>
      <c r="F44" s="96">
        <f t="shared" si="3"/>
        <v>18457.920000000002</v>
      </c>
      <c r="G44" s="97">
        <f>Tabelle!M33</f>
        <v>0.15381600000000001</v>
      </c>
      <c r="I44" s="94">
        <f>Tabelle!A62</f>
        <v>178000</v>
      </c>
      <c r="J44" s="94"/>
      <c r="K44" s="98"/>
      <c r="L44" s="96">
        <f t="shared" ref="L44:L45" si="5">M44/12</f>
        <v>2486.1616000000004</v>
      </c>
      <c r="M44" s="96">
        <f t="shared" ref="M44:M45" si="6">I44*N44</f>
        <v>29833.939200000004</v>
      </c>
      <c r="N44" s="97">
        <f>Tabelle!M62</f>
        <v>0.16760640000000002</v>
      </c>
    </row>
    <row r="45" spans="1:14" s="12" customFormat="1" ht="17.25" customHeight="1">
      <c r="A45" s="14"/>
      <c r="B45" s="94">
        <f>Tabelle!A34</f>
        <v>122000</v>
      </c>
      <c r="C45" s="94"/>
      <c r="D45" s="95"/>
      <c r="E45" s="99">
        <f t="shared" si="2"/>
        <v>1563.796</v>
      </c>
      <c r="F45" s="96">
        <f t="shared" si="3"/>
        <v>18765.552</v>
      </c>
      <c r="G45" s="97">
        <f>Tabelle!M34</f>
        <v>0.15381600000000001</v>
      </c>
      <c r="I45" s="94">
        <f>Tabelle!A63</f>
        <v>180000</v>
      </c>
      <c r="J45" s="94"/>
      <c r="K45" s="98"/>
      <c r="L45" s="96">
        <f t="shared" si="5"/>
        <v>2514.096</v>
      </c>
      <c r="M45" s="96">
        <f t="shared" si="6"/>
        <v>30169.152000000002</v>
      </c>
      <c r="N45" s="97">
        <f>Tabelle!M63</f>
        <v>0.16760640000000002</v>
      </c>
    </row>
    <row r="46" spans="1:14" s="12" customFormat="1" ht="17.25" customHeight="1">
      <c r="A46" s="14"/>
      <c r="B46" s="94">
        <f>Tabelle!A35</f>
        <v>124000</v>
      </c>
      <c r="C46" s="94"/>
      <c r="D46" s="95"/>
      <c r="E46" s="99">
        <f t="shared" si="2"/>
        <v>1600.3936000000003</v>
      </c>
      <c r="F46" s="96">
        <f t="shared" si="3"/>
        <v>19204.723200000004</v>
      </c>
      <c r="G46" s="97">
        <f>Tabelle!M35</f>
        <v>0.15487680000000004</v>
      </c>
      <c r="I46" s="65"/>
      <c r="J46" s="100"/>
      <c r="K46" s="100"/>
      <c r="L46" s="1"/>
      <c r="M46" s="101"/>
      <c r="N46" s="101"/>
    </row>
    <row r="47" spans="1:14" s="12" customFormat="1" ht="17.25" customHeight="1">
      <c r="A47" s="65"/>
      <c r="B47" s="100"/>
      <c r="C47" s="100"/>
      <c r="D47" s="1"/>
      <c r="E47" s="101"/>
      <c r="F47" s="101"/>
      <c r="G47" s="102"/>
    </row>
    <row r="48" spans="1:14" s="12" customFormat="1" ht="17.25" customHeight="1">
      <c r="I48" s="12" t="s">
        <v>8</v>
      </c>
    </row>
    <row r="49" spans="1:14" s="12" customFormat="1" ht="17.25" customHeight="1">
      <c r="I49" s="95" t="s">
        <v>4</v>
      </c>
      <c r="J49" s="95"/>
      <c r="K49" s="98"/>
      <c r="L49" s="99">
        <f>Tabelle!O64</f>
        <v>2546</v>
      </c>
      <c r="M49" s="99">
        <f>+L49*12</f>
        <v>30552</v>
      </c>
      <c r="N49" s="97"/>
    </row>
    <row r="50" spans="1:14" s="12" customFormat="1" ht="17.25" customHeight="1">
      <c r="I50" s="95" t="s">
        <v>5</v>
      </c>
      <c r="J50" s="95"/>
      <c r="K50" s="98"/>
      <c r="L50" s="99">
        <f>Tabelle!O65</f>
        <v>2970</v>
      </c>
      <c r="M50" s="96">
        <f>L50*12</f>
        <v>35640</v>
      </c>
      <c r="N50" s="97"/>
    </row>
    <row r="51" spans="1:14" s="12" customFormat="1" ht="17.25" customHeight="1">
      <c r="I51" s="95" t="s">
        <v>6</v>
      </c>
      <c r="J51" s="95"/>
      <c r="K51" s="98"/>
      <c r="L51" s="99">
        <f>Tabelle!O66</f>
        <v>3182</v>
      </c>
      <c r="M51" s="96">
        <f>+L51*12</f>
        <v>38184</v>
      </c>
      <c r="N51" s="97"/>
    </row>
    <row r="52" spans="1:14" s="12" customFormat="1" ht="17.25" customHeight="1">
      <c r="E52" s="103"/>
      <c r="F52" s="3"/>
      <c r="G52" s="3"/>
      <c r="N52" s="3"/>
    </row>
    <row r="53" spans="1:14" ht="15" customHeight="1">
      <c r="A53" s="104" t="s">
        <v>7</v>
      </c>
      <c r="H53" s="12"/>
      <c r="I53" s="12"/>
      <c r="J53" s="12"/>
      <c r="K53" s="12"/>
    </row>
    <row r="54" spans="1:14" ht="15" customHeight="1">
      <c r="A54" s="8"/>
      <c r="B54" s="100" t="s">
        <v>121</v>
      </c>
      <c r="H54" s="12"/>
      <c r="I54" s="12"/>
      <c r="J54" s="12"/>
      <c r="K54" s="12"/>
    </row>
    <row r="55" spans="1:14" ht="15" customHeight="1">
      <c r="A55" s="12"/>
      <c r="B55" s="1" t="s">
        <v>122</v>
      </c>
      <c r="H55" s="12"/>
      <c r="I55" s="12"/>
      <c r="J55" s="12"/>
      <c r="K55" s="12"/>
    </row>
    <row r="56" spans="1:14" ht="9" customHeight="1">
      <c r="A56" s="12"/>
      <c r="H56" s="12"/>
      <c r="I56" s="12"/>
      <c r="J56" s="12"/>
      <c r="K56" s="12"/>
    </row>
    <row r="57" spans="1:14" ht="15" customHeight="1">
      <c r="A57" s="12"/>
      <c r="B57" s="95" t="s">
        <v>86</v>
      </c>
      <c r="C57" s="95"/>
      <c r="D57" s="95"/>
      <c r="E57" s="95"/>
      <c r="F57" s="95" t="s">
        <v>133</v>
      </c>
      <c r="H57" s="12"/>
      <c r="I57" s="12"/>
      <c r="J57" s="12"/>
      <c r="K57" s="12"/>
    </row>
    <row r="58" spans="1:14" ht="17.100000000000001" customHeight="1">
      <c r="A58" s="12"/>
      <c r="H58" s="12"/>
      <c r="I58" s="12"/>
      <c r="J58" s="12"/>
      <c r="K58" s="12"/>
    </row>
    <row r="59" spans="1:14">
      <c r="A59" s="5" t="s">
        <v>123</v>
      </c>
      <c r="B59" s="5"/>
      <c r="E59" s="4"/>
      <c r="H59" s="12"/>
      <c r="I59" s="12"/>
      <c r="J59" s="12"/>
      <c r="K59" s="12"/>
    </row>
    <row r="60" spans="1:14">
      <c r="A60" s="5" t="s">
        <v>103</v>
      </c>
      <c r="E60" s="4"/>
      <c r="H60" s="12"/>
      <c r="I60" s="12"/>
      <c r="J60" s="12"/>
      <c r="K60" s="12"/>
    </row>
    <row r="61" spans="1:14">
      <c r="H61" s="12"/>
      <c r="I61" s="12"/>
      <c r="J61" s="12"/>
      <c r="K61" s="12"/>
    </row>
    <row r="62" spans="1:14" ht="5.25" customHeight="1">
      <c r="H62" s="12"/>
      <c r="I62" s="12"/>
      <c r="J62" s="12"/>
      <c r="K62" s="12"/>
    </row>
    <row r="63" spans="1:14">
      <c r="A63" s="105" t="s">
        <v>125</v>
      </c>
      <c r="H63" s="12"/>
      <c r="I63" s="12"/>
      <c r="J63" s="12"/>
      <c r="K63" s="12"/>
    </row>
    <row r="68" spans="8:11">
      <c r="H68" s="12"/>
      <c r="I68" s="12"/>
      <c r="J68" s="12"/>
      <c r="K68" s="12"/>
    </row>
    <row r="69" spans="8:11">
      <c r="H69" s="12"/>
      <c r="I69" s="12"/>
      <c r="J69" s="12"/>
      <c r="K69" s="12"/>
    </row>
    <row r="70" spans="8:11">
      <c r="H70" s="12"/>
      <c r="I70" s="12"/>
      <c r="J70" s="12"/>
      <c r="K70" s="12"/>
    </row>
    <row r="71" spans="8:11">
      <c r="H71" s="12"/>
      <c r="I71" s="12"/>
      <c r="J71" s="12"/>
      <c r="K71" s="12"/>
    </row>
    <row r="72" spans="8:11">
      <c r="H72" s="12"/>
      <c r="I72" s="12"/>
      <c r="J72" s="12"/>
      <c r="K72" s="12"/>
    </row>
    <row r="73" spans="8:11">
      <c r="H73" s="12"/>
      <c r="I73" s="12"/>
      <c r="J73" s="12"/>
      <c r="K73" s="12"/>
    </row>
    <row r="74" spans="8:11">
      <c r="H74" s="12"/>
      <c r="I74" s="12"/>
      <c r="J74" s="12"/>
      <c r="K74" s="12"/>
    </row>
    <row r="75" spans="8:11">
      <c r="H75" s="12"/>
      <c r="I75" s="12"/>
      <c r="J75" s="12"/>
      <c r="K75" s="12"/>
    </row>
    <row r="76" spans="8:11">
      <c r="H76" s="12"/>
      <c r="I76" s="12"/>
      <c r="J76" s="12"/>
      <c r="K76" s="12"/>
    </row>
    <row r="77" spans="8:11">
      <c r="H77" s="12"/>
      <c r="I77" s="12"/>
      <c r="J77" s="12"/>
      <c r="K77" s="12"/>
    </row>
    <row r="78" spans="8:11">
      <c r="H78" s="12"/>
      <c r="I78" s="12"/>
      <c r="J78" s="12"/>
      <c r="K78" s="12"/>
    </row>
    <row r="79" spans="8:11">
      <c r="H79" s="12"/>
      <c r="I79" s="12"/>
      <c r="J79" s="12"/>
      <c r="K79" s="12"/>
    </row>
    <row r="80" spans="8:11">
      <c r="H80" s="12"/>
      <c r="I80" s="12"/>
      <c r="J80" s="12"/>
      <c r="K80" s="12"/>
    </row>
    <row r="81" spans="8:11">
      <c r="H81" s="12"/>
      <c r="I81" s="12"/>
      <c r="J81" s="12"/>
      <c r="K81" s="12"/>
    </row>
    <row r="82" spans="8:11">
      <c r="H82" s="12"/>
      <c r="I82" s="12"/>
      <c r="J82" s="12"/>
      <c r="K82" s="12"/>
    </row>
    <row r="83" spans="8:11">
      <c r="H83" s="12"/>
      <c r="I83" s="12"/>
      <c r="J83" s="12"/>
      <c r="K83" s="12"/>
    </row>
    <row r="84" spans="8:11">
      <c r="H84" s="12"/>
      <c r="I84" s="12"/>
      <c r="J84" s="12"/>
      <c r="K84" s="12"/>
    </row>
    <row r="85" spans="8:11">
      <c r="H85" s="12"/>
      <c r="I85" s="12"/>
      <c r="J85" s="12"/>
      <c r="K85" s="12"/>
    </row>
    <row r="86" spans="8:11">
      <c r="H86" s="12"/>
      <c r="I86" s="12"/>
      <c r="J86" s="12"/>
      <c r="K86" s="12"/>
    </row>
    <row r="87" spans="8:11">
      <c r="H87" s="12"/>
      <c r="I87" s="12"/>
      <c r="J87" s="12"/>
      <c r="K87" s="12"/>
    </row>
    <row r="88" spans="8:11">
      <c r="H88" s="12"/>
      <c r="I88" s="12"/>
      <c r="J88" s="12"/>
      <c r="K88" s="12"/>
    </row>
    <row r="89" spans="8:11">
      <c r="H89" s="12"/>
      <c r="I89" s="12"/>
      <c r="J89" s="12"/>
      <c r="K89" s="12"/>
    </row>
    <row r="90" spans="8:11">
      <c r="H90" s="12"/>
      <c r="I90" s="12"/>
      <c r="J90" s="12"/>
      <c r="K90" s="12"/>
    </row>
    <row r="91" spans="8:11">
      <c r="H91" s="12"/>
      <c r="I91" s="12"/>
      <c r="J91" s="12"/>
      <c r="K91" s="12"/>
    </row>
    <row r="92" spans="8:11">
      <c r="H92" s="12"/>
      <c r="I92" s="12"/>
      <c r="J92" s="12"/>
      <c r="K92" s="12"/>
    </row>
    <row r="93" spans="8:11">
      <c r="H93" s="12"/>
      <c r="I93" s="12"/>
      <c r="J93" s="12"/>
      <c r="K93" s="12"/>
    </row>
    <row r="94" spans="8:11">
      <c r="H94" s="12"/>
      <c r="I94" s="12"/>
      <c r="J94" s="12"/>
      <c r="K94" s="12"/>
    </row>
    <row r="95" spans="8:11">
      <c r="H95" s="12"/>
      <c r="I95" s="12"/>
      <c r="J95" s="12"/>
      <c r="K95" s="12"/>
    </row>
    <row r="96" spans="8:11">
      <c r="H96" s="12"/>
      <c r="I96" s="12"/>
      <c r="J96" s="12"/>
      <c r="K96" s="12"/>
    </row>
    <row r="97" spans="8:11">
      <c r="H97" s="12"/>
      <c r="I97" s="12"/>
      <c r="J97" s="12"/>
      <c r="K97" s="12"/>
    </row>
    <row r="98" spans="8:11">
      <c r="H98" s="12"/>
      <c r="I98" s="12"/>
      <c r="J98" s="12"/>
      <c r="K98" s="12"/>
    </row>
    <row r="99" spans="8:11">
      <c r="H99" s="12"/>
      <c r="I99" s="12"/>
      <c r="J99" s="12"/>
      <c r="K99" s="12"/>
    </row>
    <row r="100" spans="8:11">
      <c r="H100" s="12"/>
      <c r="I100" s="12"/>
      <c r="J100" s="12"/>
      <c r="K100" s="12"/>
    </row>
    <row r="101" spans="8:11">
      <c r="H101" s="12"/>
      <c r="I101" s="12"/>
      <c r="J101" s="12"/>
      <c r="K101" s="12"/>
    </row>
    <row r="102" spans="8:11">
      <c r="H102" s="12"/>
      <c r="I102" s="12"/>
      <c r="J102" s="12"/>
      <c r="K102" s="12"/>
    </row>
    <row r="103" spans="8:11">
      <c r="H103" s="12"/>
      <c r="I103" s="12"/>
      <c r="J103" s="12"/>
      <c r="K103" s="12"/>
    </row>
    <row r="104" spans="8:11">
      <c r="H104" s="12"/>
      <c r="I104" s="12"/>
      <c r="J104" s="12"/>
      <c r="K104" s="12"/>
    </row>
    <row r="105" spans="8:11">
      <c r="H105" s="12"/>
      <c r="I105" s="12"/>
      <c r="J105" s="12"/>
      <c r="K105" s="12"/>
    </row>
    <row r="106" spans="8:11">
      <c r="H106" s="12"/>
      <c r="I106" s="12"/>
      <c r="J106" s="12"/>
      <c r="K106" s="12"/>
    </row>
    <row r="107" spans="8:11">
      <c r="H107" s="12"/>
      <c r="I107" s="12"/>
      <c r="J107" s="12"/>
      <c r="K107" s="12"/>
    </row>
    <row r="108" spans="8:11">
      <c r="H108" s="12"/>
      <c r="I108" s="12"/>
      <c r="J108" s="12"/>
      <c r="K108" s="12"/>
    </row>
    <row r="109" spans="8:11">
      <c r="H109" s="12"/>
      <c r="I109" s="12"/>
      <c r="J109" s="12"/>
      <c r="K109" s="12"/>
    </row>
    <row r="110" spans="8:11">
      <c r="H110" s="12"/>
      <c r="I110" s="12"/>
      <c r="J110" s="12"/>
      <c r="K110" s="12"/>
    </row>
    <row r="111" spans="8:11">
      <c r="H111" s="12"/>
      <c r="I111" s="12"/>
      <c r="J111" s="12"/>
      <c r="K111" s="12"/>
    </row>
    <row r="112" spans="8:11">
      <c r="H112" s="12"/>
      <c r="I112" s="12"/>
      <c r="J112" s="12"/>
      <c r="K112" s="12"/>
    </row>
    <row r="113" spans="8:11">
      <c r="H113" s="12"/>
      <c r="I113" s="12"/>
      <c r="J113" s="12"/>
      <c r="K113" s="12"/>
    </row>
    <row r="114" spans="8:11">
      <c r="H114" s="12"/>
      <c r="I114" s="12"/>
      <c r="J114" s="12"/>
      <c r="K114" s="12"/>
    </row>
    <row r="115" spans="8:11">
      <c r="H115" s="12"/>
      <c r="I115" s="12"/>
      <c r="J115" s="12"/>
      <c r="K115" s="12"/>
    </row>
    <row r="116" spans="8:11">
      <c r="H116" s="12"/>
    </row>
  </sheetData>
  <sheetProtection algorithmName="SHA-512" hashValue="/yuTaK7XLz/unIGVMUXd3ZjgA8y2pV/FAwJcRWPTZRZCCDIbiGgJZLgV4KMX3PFo/dejQGbyzdEy/nq++SatfA==" saltValue="FLlSnWr6jaTo07fC9XS1GQ==" spinCount="100000" sheet="1" selectLockedCells="1" selectUnlockedCells="1"/>
  <mergeCells count="10">
    <mergeCell ref="L5:N5"/>
    <mergeCell ref="A11:N11"/>
    <mergeCell ref="A9:N9"/>
    <mergeCell ref="A8:N8"/>
    <mergeCell ref="A15:C15"/>
    <mergeCell ref="E15:G15"/>
    <mergeCell ref="I15:J15"/>
    <mergeCell ref="L15:N15"/>
    <mergeCell ref="A13:N13"/>
    <mergeCell ref="A12:N12"/>
  </mergeCells>
  <phoneticPr fontId="9" type="noConversion"/>
  <pageMargins left="0.70866141732283472" right="0.70866141732283472" top="0.55118110236220474" bottom="0.74803149606299213" header="0.31496062992125984" footer="0.31496062992125984"/>
  <pageSetup paperSize="9" scale="64" firstPageNumber="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5:H70"/>
  <sheetViews>
    <sheetView showGridLines="0" zoomScaleNormal="100" zoomScalePageLayoutView="90" workbookViewId="0"/>
  </sheetViews>
  <sheetFormatPr baseColWidth="10" defaultColWidth="11.42578125" defaultRowHeight="12.75"/>
  <cols>
    <col min="1" max="1" width="45.140625" style="5" customWidth="1"/>
    <col min="2" max="2" width="2.28515625" style="5" customWidth="1"/>
    <col min="3" max="4" width="17.7109375" style="5" customWidth="1"/>
    <col min="5" max="5" width="5.42578125" style="5" customWidth="1"/>
    <col min="6" max="7" width="16.28515625" style="5" customWidth="1"/>
    <col min="8" max="16384" width="11.42578125" style="5"/>
  </cols>
  <sheetData>
    <row r="5" spans="1:7" ht="31.5" customHeight="1">
      <c r="A5" s="220" t="s">
        <v>68</v>
      </c>
      <c r="B5" s="220"/>
      <c r="C5" s="220"/>
      <c r="D5" s="220"/>
      <c r="E5" s="220"/>
      <c r="F5" s="220"/>
    </row>
    <row r="6" spans="1:7" ht="22.35" customHeight="1">
      <c r="A6" s="40" t="s">
        <v>67</v>
      </c>
      <c r="B6" s="40"/>
    </row>
    <row r="8" spans="1:7" ht="15">
      <c r="A8" s="5" t="s">
        <v>66</v>
      </c>
      <c r="C8" s="26"/>
      <c r="D8" s="26"/>
      <c r="E8" s="26"/>
    </row>
    <row r="9" spans="1:7" ht="15">
      <c r="A9" s="26"/>
      <c r="B9" s="26"/>
      <c r="C9" s="26"/>
      <c r="D9" s="26"/>
      <c r="E9" s="26"/>
    </row>
    <row r="11" spans="1:7" s="41" customFormat="1" ht="39.75" customHeight="1">
      <c r="A11" s="59" t="s">
        <v>110</v>
      </c>
      <c r="B11" s="55"/>
      <c r="C11" s="56" t="s">
        <v>111</v>
      </c>
      <c r="D11" s="57" t="s">
        <v>124</v>
      </c>
      <c r="E11" s="55"/>
    </row>
    <row r="12" spans="1:7" s="45" customFormat="1">
      <c r="A12" s="42"/>
      <c r="B12" s="43"/>
      <c r="C12" s="44" t="s">
        <v>81</v>
      </c>
      <c r="D12" s="44" t="s">
        <v>80</v>
      </c>
      <c r="E12" s="43"/>
    </row>
    <row r="13" spans="1:7" ht="15">
      <c r="A13" s="58" t="s">
        <v>83</v>
      </c>
      <c r="B13" s="46"/>
      <c r="C13" s="47">
        <f>Tabelle!Y21</f>
        <v>1225</v>
      </c>
      <c r="D13" s="48">
        <f>Tabelle!Z21</f>
        <v>1570</v>
      </c>
      <c r="E13" s="49"/>
    </row>
    <row r="14" spans="1:7" ht="14.25">
      <c r="A14" s="46">
        <v>98000</v>
      </c>
      <c r="B14" s="46"/>
      <c r="C14" s="47">
        <f>Tabelle!Y22</f>
        <v>1250</v>
      </c>
      <c r="D14" s="48">
        <f>Tabelle!Z22</f>
        <v>1600</v>
      </c>
      <c r="E14" s="49"/>
    </row>
    <row r="15" spans="1:7" s="9" customFormat="1" ht="14.25">
      <c r="A15" s="46">
        <v>100000</v>
      </c>
      <c r="B15" s="46"/>
      <c r="C15" s="47">
        <f>Tabelle!Y23</f>
        <v>1275</v>
      </c>
      <c r="D15" s="48">
        <f>Tabelle!Z23</f>
        <v>1630</v>
      </c>
      <c r="E15" s="49"/>
      <c r="F15" s="5"/>
      <c r="G15" s="5"/>
    </row>
    <row r="16" spans="1:7" ht="14.25">
      <c r="A16" s="46">
        <v>102000</v>
      </c>
      <c r="B16" s="46"/>
      <c r="C16" s="47">
        <f>Tabelle!Y24</f>
        <v>1310</v>
      </c>
      <c r="D16" s="48">
        <f>Tabelle!Z24</f>
        <v>1675</v>
      </c>
      <c r="E16" s="49"/>
    </row>
    <row r="17" spans="1:8" ht="14.25">
      <c r="A17" s="46">
        <v>104000</v>
      </c>
      <c r="B17" s="46"/>
      <c r="C17" s="47">
        <f>Tabelle!Y25</f>
        <v>1340</v>
      </c>
      <c r="D17" s="48">
        <f>Tabelle!Z25</f>
        <v>1720</v>
      </c>
      <c r="E17" s="49"/>
    </row>
    <row r="18" spans="1:8" ht="14.25">
      <c r="A18" s="46">
        <v>106000</v>
      </c>
      <c r="B18" s="46"/>
      <c r="C18" s="47">
        <f>Tabelle!Y26</f>
        <v>1375</v>
      </c>
      <c r="D18" s="48">
        <f>Tabelle!Z26</f>
        <v>1765</v>
      </c>
      <c r="E18" s="49"/>
    </row>
    <row r="19" spans="1:8" ht="14.25">
      <c r="A19" s="46">
        <v>108000</v>
      </c>
      <c r="B19" s="46"/>
      <c r="C19" s="47">
        <f>Tabelle!Y27</f>
        <v>1405</v>
      </c>
      <c r="D19" s="48">
        <f>Tabelle!Z27</f>
        <v>1810</v>
      </c>
      <c r="E19" s="49"/>
    </row>
    <row r="20" spans="1:8" s="9" customFormat="1" ht="14.25">
      <c r="A20" s="46">
        <v>110000</v>
      </c>
      <c r="B20" s="46"/>
      <c r="C20" s="47">
        <f>Tabelle!Y28</f>
        <v>1440</v>
      </c>
      <c r="D20" s="48">
        <f>Tabelle!Z28</f>
        <v>1855</v>
      </c>
      <c r="E20" s="49"/>
      <c r="F20" s="5"/>
      <c r="G20" s="5"/>
      <c r="H20" s="5"/>
    </row>
    <row r="21" spans="1:8" ht="14.25">
      <c r="A21" s="46">
        <v>112000</v>
      </c>
      <c r="B21" s="46"/>
      <c r="C21" s="47">
        <f>Tabelle!Y29</f>
        <v>1470</v>
      </c>
      <c r="D21" s="48">
        <f>Tabelle!Z29</f>
        <v>1900</v>
      </c>
      <c r="E21" s="49"/>
    </row>
    <row r="22" spans="1:8" ht="14.25">
      <c r="A22" s="46">
        <v>114000</v>
      </c>
      <c r="B22" s="46"/>
      <c r="C22" s="47">
        <f>Tabelle!Y30</f>
        <v>1505</v>
      </c>
      <c r="D22" s="48">
        <f>Tabelle!Z30</f>
        <v>1945</v>
      </c>
      <c r="E22" s="49"/>
    </row>
    <row r="23" spans="1:8" ht="14.25">
      <c r="A23" s="46">
        <v>116000</v>
      </c>
      <c r="B23" s="46"/>
      <c r="C23" s="47">
        <f>Tabelle!Y31</f>
        <v>1535</v>
      </c>
      <c r="D23" s="48">
        <f>Tabelle!Z31</f>
        <v>1990</v>
      </c>
      <c r="E23" s="49"/>
    </row>
    <row r="24" spans="1:8" ht="14.25">
      <c r="A24" s="46">
        <v>118000</v>
      </c>
      <c r="B24" s="46"/>
      <c r="C24" s="47">
        <f>Tabelle!Y32</f>
        <v>1570</v>
      </c>
      <c r="D24" s="48">
        <f>Tabelle!Z32</f>
        <v>2035</v>
      </c>
      <c r="E24" s="49"/>
    </row>
    <row r="25" spans="1:8" s="9" customFormat="1" ht="14.25">
      <c r="A25" s="50">
        <v>120000</v>
      </c>
      <c r="B25" s="50"/>
      <c r="C25" s="47">
        <f>Tabelle!Y33</f>
        <v>1600</v>
      </c>
      <c r="D25" s="48">
        <f>Tabelle!Z33</f>
        <v>2080</v>
      </c>
      <c r="E25" s="49"/>
      <c r="F25" s="5"/>
      <c r="G25" s="5"/>
      <c r="H25" s="5"/>
    </row>
    <row r="26" spans="1:8" ht="14.25">
      <c r="A26" s="46">
        <v>122000</v>
      </c>
      <c r="B26" s="46"/>
      <c r="C26" s="47">
        <f>Tabelle!Y34</f>
        <v>1635</v>
      </c>
      <c r="D26" s="48">
        <f>Tabelle!Z34</f>
        <v>2125</v>
      </c>
      <c r="E26" s="49"/>
    </row>
    <row r="27" spans="1:8" ht="14.25">
      <c r="A27" s="46">
        <v>124000</v>
      </c>
      <c r="B27" s="46"/>
      <c r="C27" s="47">
        <f>Tabelle!Y35</f>
        <v>1665</v>
      </c>
      <c r="D27" s="48">
        <f>Tabelle!Z35</f>
        <v>2170</v>
      </c>
      <c r="E27" s="49"/>
    </row>
    <row r="28" spans="1:8" ht="14.25">
      <c r="A28" s="46">
        <v>126000</v>
      </c>
      <c r="B28" s="46"/>
      <c r="C28" s="47">
        <f>Tabelle!Y36</f>
        <v>1700</v>
      </c>
      <c r="D28" s="48">
        <f>Tabelle!Z36</f>
        <v>2215</v>
      </c>
      <c r="E28" s="49"/>
    </row>
    <row r="29" spans="1:8" ht="14.25">
      <c r="A29" s="46">
        <v>128000</v>
      </c>
      <c r="B29" s="46"/>
      <c r="C29" s="47">
        <f>Tabelle!Y37</f>
        <v>1730</v>
      </c>
      <c r="D29" s="48">
        <f>Tabelle!Z37</f>
        <v>2260</v>
      </c>
      <c r="E29" s="49"/>
    </row>
    <row r="30" spans="1:8" s="9" customFormat="1" ht="14.25">
      <c r="A30" s="46">
        <v>130000</v>
      </c>
      <c r="B30" s="46"/>
      <c r="C30" s="47">
        <f>Tabelle!Y38</f>
        <v>1765</v>
      </c>
      <c r="D30" s="48">
        <f>Tabelle!Z38</f>
        <v>2305</v>
      </c>
      <c r="E30" s="49"/>
    </row>
    <row r="31" spans="1:8" ht="14.25">
      <c r="A31" s="46">
        <v>132000</v>
      </c>
      <c r="B31" s="46"/>
      <c r="C31" s="47">
        <f>Tabelle!Y39</f>
        <v>1795</v>
      </c>
      <c r="D31" s="48">
        <f>Tabelle!Z39</f>
        <v>2350</v>
      </c>
      <c r="E31" s="49"/>
    </row>
    <row r="32" spans="1:8" ht="14.25">
      <c r="A32" s="46">
        <v>134000</v>
      </c>
      <c r="B32" s="46"/>
      <c r="C32" s="47">
        <f>Tabelle!Y40</f>
        <v>1830</v>
      </c>
      <c r="D32" s="48">
        <f>Tabelle!Z40</f>
        <v>2395</v>
      </c>
      <c r="E32" s="49"/>
    </row>
    <row r="33" spans="1:5" ht="14.25">
      <c r="A33" s="46">
        <v>136000</v>
      </c>
      <c r="B33" s="46"/>
      <c r="C33" s="47">
        <f>Tabelle!Y41</f>
        <v>1860</v>
      </c>
      <c r="D33" s="48">
        <f>Tabelle!Z41</f>
        <v>2440</v>
      </c>
      <c r="E33" s="49"/>
    </row>
    <row r="34" spans="1:5" ht="14.25">
      <c r="A34" s="46">
        <v>138000</v>
      </c>
      <c r="B34" s="46"/>
      <c r="C34" s="47">
        <f>Tabelle!Y42</f>
        <v>1895</v>
      </c>
      <c r="D34" s="48">
        <f>Tabelle!Z42</f>
        <v>2485</v>
      </c>
      <c r="E34" s="49"/>
    </row>
    <row r="35" spans="1:5" s="9" customFormat="1" ht="14.25">
      <c r="A35" s="46">
        <v>140000</v>
      </c>
      <c r="B35" s="46"/>
      <c r="C35" s="47">
        <f>Tabelle!Y43</f>
        <v>1925</v>
      </c>
      <c r="D35" s="48">
        <f>Tabelle!Z43</f>
        <v>2530</v>
      </c>
      <c r="E35" s="49"/>
    </row>
    <row r="36" spans="1:5" ht="14.25">
      <c r="A36" s="46">
        <v>142000</v>
      </c>
      <c r="B36" s="46"/>
      <c r="C36" s="47">
        <f>Tabelle!Y44</f>
        <v>1960</v>
      </c>
      <c r="D36" s="48">
        <f>Tabelle!Z44</f>
        <v>2575</v>
      </c>
      <c r="E36" s="49"/>
    </row>
    <row r="37" spans="1:5" ht="14.25">
      <c r="A37" s="46">
        <v>144000</v>
      </c>
      <c r="B37" s="46"/>
      <c r="C37" s="47">
        <f>Tabelle!Y45</f>
        <v>1990</v>
      </c>
      <c r="D37" s="48">
        <f>Tabelle!Z45</f>
        <v>2620</v>
      </c>
      <c r="E37" s="49"/>
    </row>
    <row r="38" spans="1:5" ht="14.25">
      <c r="A38" s="46">
        <v>146000</v>
      </c>
      <c r="B38" s="46"/>
      <c r="C38" s="47">
        <f>Tabelle!Y46</f>
        <v>2025</v>
      </c>
      <c r="D38" s="48">
        <f>Tabelle!Z46</f>
        <v>2665</v>
      </c>
      <c r="E38" s="49"/>
    </row>
    <row r="39" spans="1:5" ht="14.25">
      <c r="A39" s="46">
        <v>148000</v>
      </c>
      <c r="B39" s="46"/>
      <c r="C39" s="47">
        <f>Tabelle!Y47</f>
        <v>2055</v>
      </c>
      <c r="D39" s="48">
        <f>Tabelle!Z47</f>
        <v>2710</v>
      </c>
      <c r="E39" s="49"/>
    </row>
    <row r="40" spans="1:5" s="9" customFormat="1" ht="14.25">
      <c r="A40" s="46">
        <v>150000</v>
      </c>
      <c r="B40" s="46"/>
      <c r="C40" s="47">
        <f>Tabelle!Y48</f>
        <v>2090</v>
      </c>
      <c r="D40" s="48">
        <f>Tabelle!Z48</f>
        <v>2755</v>
      </c>
      <c r="E40" s="49"/>
    </row>
    <row r="41" spans="1:5" ht="14.25">
      <c r="A41" s="46">
        <v>152000</v>
      </c>
      <c r="B41" s="46"/>
      <c r="C41" s="47">
        <f>Tabelle!Y49</f>
        <v>2135</v>
      </c>
      <c r="D41" s="48">
        <f>Tabelle!Z49</f>
        <v>2800</v>
      </c>
      <c r="E41" s="49"/>
    </row>
    <row r="42" spans="1:5" ht="14.25">
      <c r="A42" s="46">
        <v>154000</v>
      </c>
      <c r="B42" s="46"/>
      <c r="C42" s="47">
        <f>Tabelle!Y50</f>
        <v>2180</v>
      </c>
      <c r="D42" s="48">
        <f>Tabelle!Z50</f>
        <v>2845</v>
      </c>
      <c r="E42" s="49"/>
    </row>
    <row r="43" spans="1:5" ht="14.25">
      <c r="A43" s="46">
        <v>156000</v>
      </c>
      <c r="B43" s="46"/>
      <c r="C43" s="47">
        <f>Tabelle!Y51</f>
        <v>2225</v>
      </c>
      <c r="D43" s="48">
        <f>Tabelle!Z51</f>
        <v>2890</v>
      </c>
      <c r="E43" s="49"/>
    </row>
    <row r="44" spans="1:5" ht="14.25">
      <c r="A44" s="46">
        <v>158000</v>
      </c>
      <c r="B44" s="46"/>
      <c r="C44" s="47">
        <f>Tabelle!Y52</f>
        <v>2270</v>
      </c>
      <c r="D44" s="48">
        <f>Tabelle!Z52</f>
        <v>2935</v>
      </c>
      <c r="E44" s="49"/>
    </row>
    <row r="45" spans="1:5" ht="14.25">
      <c r="A45" s="46">
        <v>160000</v>
      </c>
      <c r="B45" s="46"/>
      <c r="C45" s="47">
        <f>Tabelle!Y53</f>
        <v>2315</v>
      </c>
      <c r="D45" s="48">
        <f>Tabelle!Z53</f>
        <v>2980</v>
      </c>
      <c r="E45" s="45"/>
    </row>
    <row r="46" spans="1:5" ht="14.25">
      <c r="A46" s="46">
        <v>162000</v>
      </c>
      <c r="B46" s="46"/>
      <c r="C46" s="47">
        <f>Tabelle!Y54</f>
        <v>2360</v>
      </c>
      <c r="D46" s="48">
        <f>Tabelle!Z54</f>
        <v>3025</v>
      </c>
      <c r="E46" s="45"/>
    </row>
    <row r="47" spans="1:5" ht="14.25">
      <c r="A47" s="46">
        <v>164000</v>
      </c>
      <c r="B47" s="46"/>
      <c r="C47" s="47">
        <f>Tabelle!Y55</f>
        <v>2405</v>
      </c>
      <c r="D47" s="48">
        <f>Tabelle!Z55</f>
        <v>3070</v>
      </c>
      <c r="E47" s="45"/>
    </row>
    <row r="48" spans="1:5" ht="14.25">
      <c r="A48" s="46">
        <v>166000</v>
      </c>
      <c r="B48" s="46"/>
      <c r="C48" s="47">
        <f>Tabelle!Y56</f>
        <v>2450</v>
      </c>
      <c r="D48" s="48">
        <f>Tabelle!Z56</f>
        <v>3115</v>
      </c>
      <c r="E48" s="45"/>
    </row>
    <row r="49" spans="1:7" ht="14.25">
      <c r="A49" s="46">
        <v>168000</v>
      </c>
      <c r="B49" s="46"/>
      <c r="C49" s="47">
        <f>Tabelle!Y57</f>
        <v>2495</v>
      </c>
      <c r="D49" s="48">
        <f>Tabelle!Z57</f>
        <v>3160</v>
      </c>
      <c r="E49" s="45"/>
    </row>
    <row r="50" spans="1:7" ht="14.25">
      <c r="A50" s="46">
        <v>170000</v>
      </c>
      <c r="B50" s="46"/>
      <c r="C50" s="47">
        <f>Tabelle!Y58</f>
        <v>2540</v>
      </c>
      <c r="D50" s="48">
        <f>Tabelle!Z58</f>
        <v>3205</v>
      </c>
      <c r="E50" s="45"/>
    </row>
    <row r="51" spans="1:7" ht="14.25">
      <c r="A51" s="46">
        <v>172000</v>
      </c>
      <c r="B51" s="46"/>
      <c r="C51" s="47">
        <f>Tabelle!Y59</f>
        <v>2585</v>
      </c>
      <c r="D51" s="48">
        <f>Tabelle!Z59</f>
        <v>3255</v>
      </c>
      <c r="E51" s="45"/>
    </row>
    <row r="52" spans="1:7" ht="14.25">
      <c r="A52" s="46">
        <v>174000</v>
      </c>
      <c r="B52" s="46"/>
      <c r="C52" s="47">
        <f>Tabelle!Y60</f>
        <v>2630</v>
      </c>
      <c r="D52" s="48">
        <f>Tabelle!Z60</f>
        <v>3305</v>
      </c>
      <c r="E52" s="45"/>
    </row>
    <row r="53" spans="1:7" ht="14.25">
      <c r="A53" s="46">
        <v>176000</v>
      </c>
      <c r="B53" s="46"/>
      <c r="C53" s="47">
        <f>Tabelle!Y61</f>
        <v>2675</v>
      </c>
      <c r="D53" s="48">
        <f>Tabelle!Z61</f>
        <v>3355</v>
      </c>
      <c r="E53" s="45"/>
    </row>
    <row r="54" spans="1:7" ht="14.25">
      <c r="A54" s="46">
        <v>178000</v>
      </c>
      <c r="B54" s="46"/>
      <c r="C54" s="47">
        <f>Tabelle!Y62</f>
        <v>2720</v>
      </c>
      <c r="D54" s="48">
        <f>Tabelle!Z62</f>
        <v>3405</v>
      </c>
      <c r="E54" s="45"/>
    </row>
    <row r="55" spans="1:7" ht="14.25">
      <c r="A55" s="46">
        <v>180000</v>
      </c>
      <c r="B55" s="46"/>
      <c r="C55" s="47">
        <f>Tabelle!Y63</f>
        <v>2765</v>
      </c>
      <c r="D55" s="48">
        <f>Tabelle!Z63</f>
        <v>3455</v>
      </c>
      <c r="E55" s="45"/>
    </row>
    <row r="56" spans="1:7" ht="14.25">
      <c r="A56" s="46">
        <v>182000</v>
      </c>
      <c r="B56" s="52"/>
      <c r="C56" s="47">
        <f>Tabelle!Y64</f>
        <v>2810</v>
      </c>
      <c r="D56" s="48">
        <f>Tabelle!Z64</f>
        <v>3505</v>
      </c>
      <c r="E56" s="45"/>
    </row>
    <row r="57" spans="1:7" ht="14.25">
      <c r="A57" s="46">
        <v>184000</v>
      </c>
      <c r="B57" s="46"/>
      <c r="C57" s="47">
        <f>Tabelle!Y65</f>
        <v>2855</v>
      </c>
      <c r="D57" s="48">
        <f>Tabelle!Z65</f>
        <v>3555</v>
      </c>
      <c r="E57" s="45"/>
    </row>
    <row r="58" spans="1:7" ht="14.25">
      <c r="A58" s="46">
        <v>186000</v>
      </c>
      <c r="B58" s="46"/>
      <c r="C58" s="47">
        <f>Tabelle!Y66</f>
        <v>2900</v>
      </c>
      <c r="D58" s="48">
        <f>Tabelle!Z66</f>
        <v>3605</v>
      </c>
      <c r="E58" s="45"/>
    </row>
    <row r="59" spans="1:7" ht="14.25">
      <c r="A59" s="46">
        <v>188000</v>
      </c>
      <c r="B59" s="46"/>
      <c r="C59" s="47">
        <f>Tabelle!Y67</f>
        <v>2945</v>
      </c>
      <c r="D59" s="48">
        <f>Tabelle!Z67</f>
        <v>3655</v>
      </c>
      <c r="E59" s="45"/>
    </row>
    <row r="60" spans="1:7" ht="14.25">
      <c r="A60" s="46">
        <v>190000</v>
      </c>
      <c r="B60" s="46"/>
      <c r="C60" s="47">
        <f>Tabelle!Y68</f>
        <v>2990</v>
      </c>
      <c r="D60" s="48">
        <f>Tabelle!Z68</f>
        <v>3705</v>
      </c>
      <c r="E60" s="45"/>
    </row>
    <row r="61" spans="1:7" ht="14.25">
      <c r="A61" s="51" t="s">
        <v>171</v>
      </c>
      <c r="B61" s="52"/>
      <c r="C61" s="47">
        <f>Tabelle!Y69</f>
        <v>2990</v>
      </c>
      <c r="D61" s="48">
        <f>Tabelle!Z69</f>
        <v>3705</v>
      </c>
      <c r="E61" s="45"/>
    </row>
    <row r="62" spans="1:7" ht="14.25">
      <c r="A62" s="114"/>
      <c r="B62" s="115"/>
      <c r="C62" s="116"/>
      <c r="D62" s="117"/>
      <c r="E62" s="45"/>
    </row>
    <row r="63" spans="1:7" ht="15">
      <c r="A63" s="113" t="s">
        <v>139</v>
      </c>
      <c r="B63" s="25"/>
      <c r="C63" s="24"/>
      <c r="D63" s="24"/>
      <c r="E63" s="45"/>
    </row>
    <row r="64" spans="1:7" ht="78" customHeight="1">
      <c r="A64" s="218" t="s">
        <v>142</v>
      </c>
      <c r="B64" s="218"/>
      <c r="C64" s="218"/>
      <c r="D64" s="218"/>
      <c r="E64" s="218"/>
      <c r="F64" s="218"/>
      <c r="G64" s="60"/>
    </row>
    <row r="65" spans="1:7" ht="36.75" customHeight="1">
      <c r="A65" s="219" t="s">
        <v>143</v>
      </c>
      <c r="B65" s="219"/>
      <c r="C65" s="219"/>
      <c r="D65" s="219"/>
      <c r="E65" s="219"/>
      <c r="F65" s="219"/>
      <c r="G65" s="61"/>
    </row>
    <row r="66" spans="1:7" ht="31.5" customHeight="1">
      <c r="A66" s="219" t="s">
        <v>140</v>
      </c>
      <c r="B66" s="219"/>
      <c r="C66" s="219"/>
      <c r="D66" s="219"/>
      <c r="E66" s="219"/>
      <c r="F66" s="219"/>
      <c r="G66" s="61"/>
    </row>
    <row r="67" spans="1:7" ht="14.25">
      <c r="A67" s="53" t="s">
        <v>141</v>
      </c>
      <c r="B67" s="53"/>
      <c r="C67" s="24"/>
      <c r="D67" s="24"/>
      <c r="E67" s="45"/>
    </row>
    <row r="68" spans="1:7" ht="14.25">
      <c r="A68" s="25"/>
      <c r="B68" s="25"/>
      <c r="C68" s="24"/>
      <c r="D68" s="24"/>
      <c r="E68" s="45"/>
    </row>
    <row r="69" spans="1:7" s="45" customFormat="1" ht="14.25">
      <c r="A69" s="9"/>
      <c r="B69" s="5"/>
      <c r="C69" s="24"/>
      <c r="D69" s="24"/>
    </row>
    <row r="70" spans="1:7" s="45" customFormat="1" ht="14.25">
      <c r="A70" s="25"/>
      <c r="B70" s="25"/>
      <c r="C70" s="24"/>
      <c r="D70" s="24"/>
    </row>
  </sheetData>
  <sheetProtection algorithmName="SHA-512" hashValue="EYZjpTEvY+0h+OcHw66+ugl6L2sr3CzdMZfh3mW12HX+NCRWOSUDaNMhIqPTbzzuUACbzbN2IwrfqbhAqC/KQg==" saltValue="sykQi9/jgTQK685opUbMaQ==" spinCount="100000" sheet="1" objects="1" scenarios="1"/>
  <mergeCells count="4">
    <mergeCell ref="A64:F64"/>
    <mergeCell ref="A65:F65"/>
    <mergeCell ref="A66:F66"/>
    <mergeCell ref="A5:F5"/>
  </mergeCells>
  <pageMargins left="0.9055118110236221" right="0.35433070866141736" top="0.82677165354330717" bottom="0.51181102362204722" header="0.51181102362204722" footer="0.39370078740157483"/>
  <pageSetup paperSize="9" scale="73" orientation="portrait" r:id="rId1"/>
  <headerFooter alignWithMargins="0"/>
  <rowBreaks count="1" manualBreakCount="1">
    <brk id="69"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CCED8-FE62-4A4A-9391-3D98D1C5EBAE}">
  <sheetPr codeName="Tabelle5"/>
  <dimension ref="A1:A2"/>
  <sheetViews>
    <sheetView workbookViewId="0"/>
  </sheetViews>
  <sheetFormatPr baseColWidth="10" defaultRowHeight="12.75"/>
  <cols>
    <col min="1" max="1" width="26.7109375" bestFit="1" customWidth="1"/>
  </cols>
  <sheetData>
    <row r="1" spans="1:1">
      <c r="A1" s="9" t="s">
        <v>97</v>
      </c>
    </row>
    <row r="2" spans="1:1">
      <c r="A2" t="s">
        <v>96</v>
      </c>
    </row>
  </sheetData>
  <sheetProtection algorithmName="SHA-512" hashValue="Iuw2h+mt50cfn784SiSAXtnUB73Ji5UQxqH/XmtIGL3BXG2B4MER0Dg9bJlS+hyfYgv7tey/bbH4s1syIoHacg==" saltValue="/++00+z6Ww5PaRdGRHIZPA==" spinCount="100000" sheet="1" objects="1" scenarios="1" selectLockedCells="1" selectUnlockedCells="1"/>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AL75"/>
  <sheetViews>
    <sheetView topLeftCell="K6" workbookViewId="0">
      <selection activeCell="Z70" sqref="Z70"/>
    </sheetView>
  </sheetViews>
  <sheetFormatPr baseColWidth="10" defaultColWidth="10.7109375" defaultRowHeight="12.75"/>
  <cols>
    <col min="1" max="1" width="10.7109375" style="19"/>
    <col min="2" max="5" width="10.7109375" style="19" customWidth="1"/>
    <col min="6" max="6" width="6.28515625" style="20" customWidth="1"/>
    <col min="7" max="7" width="10.7109375" style="20" customWidth="1"/>
    <col min="8" max="9" width="10.7109375" style="21" customWidth="1"/>
    <col min="10" max="16" width="10.7109375" style="21"/>
    <col min="17" max="17" width="5.7109375" style="21" customWidth="1"/>
    <col min="18" max="18" width="10.7109375" style="19"/>
    <col min="19" max="19" width="12.7109375" style="19" customWidth="1"/>
    <col min="20" max="21" width="13.7109375" style="19" customWidth="1"/>
    <col min="22" max="26" width="14" style="19" customWidth="1"/>
    <col min="27" max="27" width="5.28515625" style="19" customWidth="1"/>
    <col min="28" max="28" width="10.7109375" style="19"/>
    <col min="29" max="32" width="15.7109375" style="19" customWidth="1"/>
    <col min="33" max="33" width="5.28515625" style="19" customWidth="1"/>
    <col min="34" max="34" width="10.7109375" style="19"/>
    <col min="35" max="38" width="15.7109375" style="19" customWidth="1"/>
    <col min="39" max="48" width="5.28515625" style="19" customWidth="1"/>
    <col min="49" max="16384" width="10.7109375" style="19"/>
  </cols>
  <sheetData>
    <row r="1" spans="1:38">
      <c r="A1" s="224" t="s">
        <v>73</v>
      </c>
      <c r="B1" s="224"/>
      <c r="C1" s="224"/>
      <c r="D1" s="224"/>
      <c r="E1" s="224"/>
      <c r="F1" s="224"/>
      <c r="G1" s="224"/>
      <c r="H1" s="224"/>
      <c r="I1" s="224"/>
      <c r="J1" s="62"/>
      <c r="K1" s="62"/>
      <c r="L1" s="62"/>
      <c r="M1" s="112"/>
      <c r="N1" s="112"/>
      <c r="O1" s="112"/>
      <c r="P1" s="62"/>
      <c r="R1" s="223" t="s">
        <v>72</v>
      </c>
      <c r="S1" s="223"/>
      <c r="T1" s="223"/>
      <c r="U1" s="223"/>
      <c r="V1" s="223"/>
      <c r="W1" s="228" t="s">
        <v>138</v>
      </c>
      <c r="X1" s="228"/>
      <c r="Y1" s="228"/>
      <c r="Z1" s="228"/>
      <c r="AC1" s="221" t="s">
        <v>168</v>
      </c>
      <c r="AD1" s="221"/>
      <c r="AE1" s="221"/>
      <c r="AF1" s="221"/>
      <c r="AI1" s="222" t="s">
        <v>89</v>
      </c>
      <c r="AJ1" s="222"/>
      <c r="AK1" s="222"/>
      <c r="AL1" s="222"/>
    </row>
    <row r="2" spans="1:38" s="36" customFormat="1" ht="39.75" customHeight="1">
      <c r="A2" s="36" t="s">
        <v>69</v>
      </c>
      <c r="B2" s="225" t="s">
        <v>61</v>
      </c>
      <c r="C2" s="225"/>
      <c r="D2" s="225"/>
      <c r="F2" s="37"/>
      <c r="G2" s="226" t="s">
        <v>62</v>
      </c>
      <c r="H2" s="226"/>
      <c r="I2" s="226"/>
      <c r="J2" s="226" t="s">
        <v>85</v>
      </c>
      <c r="K2" s="226"/>
      <c r="L2" s="226"/>
      <c r="M2" s="227" t="s">
        <v>130</v>
      </c>
      <c r="N2" s="227"/>
      <c r="O2" s="227"/>
      <c r="P2" s="63"/>
      <c r="Q2" s="38"/>
      <c r="R2" s="36" t="s">
        <v>69</v>
      </c>
      <c r="S2" s="36" t="s">
        <v>70</v>
      </c>
      <c r="T2" s="36" t="s">
        <v>71</v>
      </c>
      <c r="U2" s="36" t="s">
        <v>70</v>
      </c>
      <c r="V2" s="36" t="s">
        <v>71</v>
      </c>
      <c r="W2" s="36" t="s">
        <v>70</v>
      </c>
      <c r="X2" s="36" t="s">
        <v>71</v>
      </c>
      <c r="Y2" s="36" t="s">
        <v>70</v>
      </c>
      <c r="Z2" s="36" t="s">
        <v>71</v>
      </c>
      <c r="AB2" s="36" t="s">
        <v>69</v>
      </c>
      <c r="AC2" s="36" t="s">
        <v>70</v>
      </c>
      <c r="AD2" s="36" t="s">
        <v>71</v>
      </c>
      <c r="AE2" s="36" t="s">
        <v>70</v>
      </c>
      <c r="AF2" s="36" t="s">
        <v>71</v>
      </c>
      <c r="AH2" s="36" t="s">
        <v>69</v>
      </c>
      <c r="AI2" s="36" t="s">
        <v>70</v>
      </c>
      <c r="AJ2" s="36" t="s">
        <v>71</v>
      </c>
      <c r="AK2" s="36" t="s">
        <v>70</v>
      </c>
      <c r="AL2" s="36" t="s">
        <v>71</v>
      </c>
    </row>
    <row r="3" spans="1:38">
      <c r="A3" s="15">
        <v>60000</v>
      </c>
      <c r="B3" s="16">
        <v>600</v>
      </c>
      <c r="C3" s="17">
        <f t="shared" ref="C3:C34" si="0">+B3*12</f>
        <v>7200</v>
      </c>
      <c r="D3" s="18">
        <f t="shared" ref="D3:D34" si="1">+C3/A3</f>
        <v>0.12</v>
      </c>
      <c r="E3" s="19">
        <v>0.12</v>
      </c>
      <c r="F3" s="20">
        <f>ROUND(E3,3)</f>
        <v>0.12</v>
      </c>
      <c r="G3" s="111">
        <f>ROUND(F3*1.02,3)</f>
        <v>0.122</v>
      </c>
      <c r="H3" s="21">
        <f>A3*G3</f>
        <v>7320</v>
      </c>
      <c r="I3" s="21">
        <f>H3/12</f>
        <v>610</v>
      </c>
      <c r="J3" s="109">
        <f t="shared" ref="J3:J6" si="2">K3/A3</f>
        <v>0.152</v>
      </c>
      <c r="K3" s="21">
        <f t="shared" ref="K3:L5" si="3">K4</f>
        <v>9120</v>
      </c>
      <c r="L3" s="21">
        <f t="shared" si="3"/>
        <v>760</v>
      </c>
      <c r="M3" s="109">
        <f t="shared" ref="M3:M6" si="4">N3/A3</f>
        <v>0.15800400000000003</v>
      </c>
      <c r="N3" s="21">
        <f>N7</f>
        <v>9480.2400000000016</v>
      </c>
      <c r="O3" s="21">
        <f>O7</f>
        <v>790.0200000000001</v>
      </c>
      <c r="R3" s="27">
        <v>60000</v>
      </c>
      <c r="S3" s="27">
        <f t="shared" ref="S3:S16" si="5">12*U3</f>
        <v>14400</v>
      </c>
      <c r="T3" s="27">
        <f t="shared" ref="T3:T16" si="6">12*V3</f>
        <v>18480</v>
      </c>
      <c r="U3" s="28">
        <v>1200</v>
      </c>
      <c r="V3" s="29">
        <v>1540</v>
      </c>
      <c r="W3" s="27">
        <f t="shared" ref="W3:W64" si="7">12*Y3</f>
        <v>14700</v>
      </c>
      <c r="X3" s="27">
        <f>12*Z3</f>
        <v>18840</v>
      </c>
      <c r="Y3" s="28">
        <v>1225</v>
      </c>
      <c r="Z3" s="29">
        <v>1570</v>
      </c>
      <c r="AB3" s="27">
        <v>60000</v>
      </c>
      <c r="AC3" s="67">
        <f>W3*1.02</f>
        <v>14994</v>
      </c>
      <c r="AD3" s="67">
        <f>X3*1.02</f>
        <v>19216.8</v>
      </c>
      <c r="AE3" s="67">
        <f>Y3*1.02</f>
        <v>1249.5</v>
      </c>
      <c r="AF3" s="67">
        <f>Z3*1.02</f>
        <v>1601.4</v>
      </c>
      <c r="AH3" s="27">
        <v>60000</v>
      </c>
      <c r="AI3" s="27">
        <f>860*12</f>
        <v>10320</v>
      </c>
      <c r="AJ3" s="27">
        <f>860*12</f>
        <v>10320</v>
      </c>
      <c r="AK3" s="27">
        <f>AI3/12</f>
        <v>860</v>
      </c>
      <c r="AL3" s="27">
        <f>AJ3/12</f>
        <v>860</v>
      </c>
    </row>
    <row r="4" spans="1:38">
      <c r="A4" s="15">
        <f>A3+2000</f>
        <v>62000</v>
      </c>
      <c r="B4" s="16">
        <v>622.06666666666695</v>
      </c>
      <c r="C4" s="17">
        <f t="shared" si="0"/>
        <v>7464.8000000000029</v>
      </c>
      <c r="D4" s="18">
        <f t="shared" si="1"/>
        <v>0.12040000000000005</v>
      </c>
      <c r="E4" s="19">
        <v>0.12040000000000005</v>
      </c>
      <c r="F4" s="20">
        <f t="shared" ref="F4:F67" si="8">ROUND(E4,3)</f>
        <v>0.12</v>
      </c>
      <c r="G4" s="20">
        <f t="shared" ref="G4:G63" si="9">ROUND(F4*1.1,3)</f>
        <v>0.13200000000000001</v>
      </c>
      <c r="H4" s="21">
        <f t="shared" ref="H4:H34" si="10">A4*G4</f>
        <v>8184</v>
      </c>
      <c r="I4" s="21">
        <f t="shared" ref="I4:I63" si="11">H4/12</f>
        <v>682</v>
      </c>
      <c r="J4" s="109">
        <f t="shared" si="2"/>
        <v>0.14709677419354839</v>
      </c>
      <c r="K4" s="21">
        <f t="shared" si="3"/>
        <v>9120</v>
      </c>
      <c r="L4" s="21">
        <f t="shared" si="3"/>
        <v>760</v>
      </c>
      <c r="M4" s="109">
        <f t="shared" si="4"/>
        <v>0.15290709677419356</v>
      </c>
      <c r="N4" s="21">
        <f>N5</f>
        <v>9480.2400000000016</v>
      </c>
      <c r="O4" s="21">
        <f>O7</f>
        <v>790.0200000000001</v>
      </c>
      <c r="R4" s="27">
        <v>62000</v>
      </c>
      <c r="S4" s="27">
        <f t="shared" si="5"/>
        <v>14400</v>
      </c>
      <c r="T4" s="27">
        <f t="shared" si="6"/>
        <v>18480</v>
      </c>
      <c r="U4" s="28">
        <v>1200</v>
      </c>
      <c r="V4" s="29">
        <v>1540</v>
      </c>
      <c r="W4" s="27">
        <f t="shared" si="7"/>
        <v>14700</v>
      </c>
      <c r="X4" s="27">
        <f t="shared" ref="X3:X64" si="12">12*Z4</f>
        <v>18840</v>
      </c>
      <c r="Y4" s="28">
        <v>1225</v>
      </c>
      <c r="Z4" s="29">
        <v>1570</v>
      </c>
      <c r="AB4" s="27">
        <v>62000</v>
      </c>
      <c r="AC4" s="67">
        <f>AC3</f>
        <v>14994</v>
      </c>
      <c r="AD4" s="67">
        <f t="shared" ref="AD4:AF4" si="13">AD3</f>
        <v>19216.8</v>
      </c>
      <c r="AE4" s="67">
        <f t="shared" si="13"/>
        <v>1249.5</v>
      </c>
      <c r="AF4" s="67">
        <f t="shared" si="13"/>
        <v>1601.4</v>
      </c>
      <c r="AH4" s="27">
        <v>62000</v>
      </c>
      <c r="AI4" s="27">
        <f>AI3</f>
        <v>10320</v>
      </c>
      <c r="AJ4" s="27">
        <f>AJ3</f>
        <v>10320</v>
      </c>
      <c r="AK4" s="27">
        <f t="shared" ref="AK4:AL4" si="14">AK3</f>
        <v>860</v>
      </c>
      <c r="AL4" s="27">
        <f t="shared" si="14"/>
        <v>860</v>
      </c>
    </row>
    <row r="5" spans="1:38">
      <c r="A5" s="15">
        <f t="shared" ref="A5:A63" si="15">A4+2000</f>
        <v>64000</v>
      </c>
      <c r="B5" s="16">
        <v>644.26666666666665</v>
      </c>
      <c r="C5" s="17">
        <f t="shared" si="0"/>
        <v>7731.2</v>
      </c>
      <c r="D5" s="18">
        <f t="shared" si="1"/>
        <v>0.12079999999999999</v>
      </c>
      <c r="E5" s="19">
        <v>0.12079999999999999</v>
      </c>
      <c r="F5" s="20">
        <f t="shared" si="8"/>
        <v>0.121</v>
      </c>
      <c r="G5" s="20">
        <f t="shared" si="9"/>
        <v>0.13300000000000001</v>
      </c>
      <c r="H5" s="21">
        <f t="shared" si="10"/>
        <v>8512</v>
      </c>
      <c r="I5" s="21">
        <f t="shared" si="11"/>
        <v>709.33333333333337</v>
      </c>
      <c r="J5" s="109">
        <f t="shared" si="2"/>
        <v>0.14249999999999999</v>
      </c>
      <c r="K5" s="21">
        <f t="shared" si="3"/>
        <v>9120</v>
      </c>
      <c r="L5" s="21">
        <f t="shared" si="3"/>
        <v>760</v>
      </c>
      <c r="M5" s="109">
        <f t="shared" si="4"/>
        <v>0.14812875000000003</v>
      </c>
      <c r="N5" s="21">
        <f>N7</f>
        <v>9480.2400000000016</v>
      </c>
      <c r="O5" s="21">
        <f>O7</f>
        <v>790.0200000000001</v>
      </c>
      <c r="R5" s="27">
        <v>64000</v>
      </c>
      <c r="S5" s="27">
        <f t="shared" si="5"/>
        <v>14400</v>
      </c>
      <c r="T5" s="27">
        <f t="shared" si="6"/>
        <v>18480</v>
      </c>
      <c r="U5" s="28">
        <v>1200</v>
      </c>
      <c r="V5" s="29">
        <v>1540</v>
      </c>
      <c r="W5" s="27">
        <f t="shared" si="7"/>
        <v>14700</v>
      </c>
      <c r="X5" s="27">
        <f t="shared" si="12"/>
        <v>18840</v>
      </c>
      <c r="Y5" s="28">
        <v>1225</v>
      </c>
      <c r="Z5" s="29">
        <v>1570</v>
      </c>
      <c r="AB5" s="27">
        <v>64000</v>
      </c>
      <c r="AC5" s="67">
        <f t="shared" ref="AC5:AC24" si="16">AC4</f>
        <v>14994</v>
      </c>
      <c r="AD5" s="67">
        <f t="shared" ref="AD5:AD32" si="17">AD4</f>
        <v>19216.8</v>
      </c>
      <c r="AE5" s="67">
        <f t="shared" ref="AE5:AE32" si="18">AE4</f>
        <v>1249.5</v>
      </c>
      <c r="AF5" s="67">
        <f t="shared" ref="AF5:AF32" si="19">AF4</f>
        <v>1601.4</v>
      </c>
      <c r="AH5" s="27">
        <v>64000</v>
      </c>
      <c r="AI5" s="27">
        <f t="shared" ref="AI5:AI10" si="20">AI4</f>
        <v>10320</v>
      </c>
      <c r="AJ5" s="27">
        <f t="shared" ref="AJ5:AJ10" si="21">AJ4</f>
        <v>10320</v>
      </c>
      <c r="AK5" s="27">
        <f t="shared" ref="AK5:AK10" si="22">AK4</f>
        <v>860</v>
      </c>
      <c r="AL5" s="27">
        <f t="shared" ref="AL5:AL10" si="23">AL4</f>
        <v>860</v>
      </c>
    </row>
    <row r="6" spans="1:38">
      <c r="A6" s="15">
        <f t="shared" si="15"/>
        <v>66000</v>
      </c>
      <c r="B6" s="16">
        <v>666.6</v>
      </c>
      <c r="C6" s="17">
        <f t="shared" si="0"/>
        <v>7999.2000000000007</v>
      </c>
      <c r="D6" s="18">
        <f t="shared" si="1"/>
        <v>0.12120000000000002</v>
      </c>
      <c r="E6" s="19">
        <v>0.12120000000000002</v>
      </c>
      <c r="F6" s="20">
        <f t="shared" si="8"/>
        <v>0.121</v>
      </c>
      <c r="G6" s="20">
        <f t="shared" si="9"/>
        <v>0.13300000000000001</v>
      </c>
      <c r="H6" s="21">
        <f t="shared" si="10"/>
        <v>8778</v>
      </c>
      <c r="I6" s="21">
        <f t="shared" si="11"/>
        <v>731.5</v>
      </c>
      <c r="J6" s="109">
        <f t="shared" si="2"/>
        <v>0.13818181818181818</v>
      </c>
      <c r="K6" s="21">
        <f>K7</f>
        <v>9120</v>
      </c>
      <c r="L6" s="21">
        <f>L7</f>
        <v>760</v>
      </c>
      <c r="M6" s="109">
        <f t="shared" si="4"/>
        <v>0.14364000000000002</v>
      </c>
      <c r="N6" s="21">
        <f>N7</f>
        <v>9480.2400000000016</v>
      </c>
      <c r="O6" s="21">
        <f>O7</f>
        <v>790.0200000000001</v>
      </c>
      <c r="R6" s="27">
        <v>66000</v>
      </c>
      <c r="S6" s="27">
        <f t="shared" si="5"/>
        <v>14400</v>
      </c>
      <c r="T6" s="27">
        <f t="shared" si="6"/>
        <v>18480</v>
      </c>
      <c r="U6" s="28">
        <v>1200</v>
      </c>
      <c r="V6" s="29">
        <v>1540</v>
      </c>
      <c r="W6" s="27">
        <f t="shared" si="7"/>
        <v>14700</v>
      </c>
      <c r="X6" s="27">
        <f t="shared" si="12"/>
        <v>18840</v>
      </c>
      <c r="Y6" s="28">
        <v>1225</v>
      </c>
      <c r="Z6" s="29">
        <v>1570</v>
      </c>
      <c r="AB6" s="27">
        <v>66000</v>
      </c>
      <c r="AC6" s="67">
        <f t="shared" si="16"/>
        <v>14994</v>
      </c>
      <c r="AD6" s="67">
        <f t="shared" si="17"/>
        <v>19216.8</v>
      </c>
      <c r="AE6" s="67">
        <f t="shared" si="18"/>
        <v>1249.5</v>
      </c>
      <c r="AF6" s="67">
        <f t="shared" si="19"/>
        <v>1601.4</v>
      </c>
      <c r="AH6" s="27">
        <v>66000</v>
      </c>
      <c r="AI6" s="27">
        <f t="shared" si="20"/>
        <v>10320</v>
      </c>
      <c r="AJ6" s="27">
        <f t="shared" si="21"/>
        <v>10320</v>
      </c>
      <c r="AK6" s="27">
        <f t="shared" si="22"/>
        <v>860</v>
      </c>
      <c r="AL6" s="27">
        <f t="shared" si="23"/>
        <v>860</v>
      </c>
    </row>
    <row r="7" spans="1:38">
      <c r="A7" s="15">
        <f>A6+2000</f>
        <v>68000</v>
      </c>
      <c r="B7" s="16">
        <v>689.06666666666661</v>
      </c>
      <c r="C7" s="17">
        <f t="shared" si="0"/>
        <v>8268.7999999999993</v>
      </c>
      <c r="D7" s="18">
        <f t="shared" si="1"/>
        <v>0.12159999999999999</v>
      </c>
      <c r="E7" s="19">
        <v>0.12159999999999999</v>
      </c>
      <c r="F7" s="20">
        <f t="shared" si="8"/>
        <v>0.122</v>
      </c>
      <c r="G7" s="20">
        <f t="shared" si="9"/>
        <v>0.13400000000000001</v>
      </c>
      <c r="H7" s="21">
        <f t="shared" si="10"/>
        <v>9112</v>
      </c>
      <c r="I7" s="21">
        <f t="shared" si="11"/>
        <v>759.33333333333337</v>
      </c>
      <c r="J7" s="109">
        <f>K7/A7</f>
        <v>0.13411764705882354</v>
      </c>
      <c r="K7" s="21">
        <f>760*12</f>
        <v>9120</v>
      </c>
      <c r="L7" s="21">
        <f t="shared" ref="L7:L66" si="24">K7/12</f>
        <v>760</v>
      </c>
      <c r="M7" s="109">
        <f>N7/A7</f>
        <v>0.13941529411764708</v>
      </c>
      <c r="N7" s="21">
        <f>K7*1.0395</f>
        <v>9480.2400000000016</v>
      </c>
      <c r="O7" s="21">
        <f>N7/12</f>
        <v>790.0200000000001</v>
      </c>
      <c r="R7" s="27">
        <v>68000</v>
      </c>
      <c r="S7" s="27">
        <f t="shared" si="5"/>
        <v>14400</v>
      </c>
      <c r="T7" s="27">
        <f t="shared" si="6"/>
        <v>18480</v>
      </c>
      <c r="U7" s="28">
        <v>1200</v>
      </c>
      <c r="V7" s="29">
        <v>1540</v>
      </c>
      <c r="W7" s="27">
        <f t="shared" si="7"/>
        <v>14700</v>
      </c>
      <c r="X7" s="27">
        <f t="shared" si="12"/>
        <v>18840</v>
      </c>
      <c r="Y7" s="28">
        <v>1225</v>
      </c>
      <c r="Z7" s="29">
        <v>1570</v>
      </c>
      <c r="AB7" s="27">
        <v>68000</v>
      </c>
      <c r="AC7" s="67">
        <f t="shared" si="16"/>
        <v>14994</v>
      </c>
      <c r="AD7" s="67">
        <f t="shared" si="17"/>
        <v>19216.8</v>
      </c>
      <c r="AE7" s="67">
        <f t="shared" si="18"/>
        <v>1249.5</v>
      </c>
      <c r="AF7" s="67">
        <f t="shared" si="19"/>
        <v>1601.4</v>
      </c>
      <c r="AH7" s="27">
        <v>68000</v>
      </c>
      <c r="AI7" s="27">
        <f t="shared" si="20"/>
        <v>10320</v>
      </c>
      <c r="AJ7" s="27">
        <f t="shared" si="21"/>
        <v>10320</v>
      </c>
      <c r="AK7" s="27">
        <f t="shared" si="22"/>
        <v>860</v>
      </c>
      <c r="AL7" s="27">
        <f t="shared" si="23"/>
        <v>860</v>
      </c>
    </row>
    <row r="8" spans="1:38">
      <c r="A8" s="15">
        <f t="shared" si="15"/>
        <v>70000</v>
      </c>
      <c r="B8" s="16">
        <v>711.66666666666652</v>
      </c>
      <c r="C8" s="17">
        <f t="shared" si="0"/>
        <v>8539.9999999999982</v>
      </c>
      <c r="D8" s="18">
        <f t="shared" si="1"/>
        <v>0.12199999999999997</v>
      </c>
      <c r="E8" s="19">
        <v>0.12199999999999997</v>
      </c>
      <c r="F8" s="20">
        <f t="shared" si="8"/>
        <v>0.122</v>
      </c>
      <c r="G8" s="20">
        <f t="shared" si="9"/>
        <v>0.13400000000000001</v>
      </c>
      <c r="H8" s="21">
        <f t="shared" si="10"/>
        <v>9380</v>
      </c>
      <c r="I8" s="21">
        <f t="shared" si="11"/>
        <v>781.66666666666663</v>
      </c>
      <c r="J8" s="109">
        <f t="shared" ref="J8:J63" si="25">K8/A8</f>
        <v>0.13668</v>
      </c>
      <c r="K8" s="21">
        <f>H8*1.02</f>
        <v>9567.6</v>
      </c>
      <c r="L8" s="21">
        <f t="shared" si="24"/>
        <v>797.30000000000007</v>
      </c>
      <c r="M8" s="109">
        <f t="shared" ref="M8:M63" si="26">N8/A8</f>
        <v>0.1421472</v>
      </c>
      <c r="N8" s="21">
        <f t="shared" ref="N8:N63" si="27">K8*1.04</f>
        <v>9950.3040000000001</v>
      </c>
      <c r="O8" s="21">
        <f t="shared" ref="O8:O66" si="28">N8/12</f>
        <v>829.19200000000001</v>
      </c>
      <c r="R8" s="27">
        <v>70000</v>
      </c>
      <c r="S8" s="27">
        <f t="shared" si="5"/>
        <v>14400</v>
      </c>
      <c r="T8" s="27">
        <f t="shared" si="6"/>
        <v>18480</v>
      </c>
      <c r="U8" s="28">
        <v>1200</v>
      </c>
      <c r="V8" s="29">
        <v>1540</v>
      </c>
      <c r="W8" s="27">
        <f t="shared" si="7"/>
        <v>14700</v>
      </c>
      <c r="X8" s="27">
        <f t="shared" si="12"/>
        <v>18840</v>
      </c>
      <c r="Y8" s="28">
        <v>1225</v>
      </c>
      <c r="Z8" s="29">
        <v>1570</v>
      </c>
      <c r="AB8" s="27">
        <v>70000</v>
      </c>
      <c r="AC8" s="67">
        <f t="shared" si="16"/>
        <v>14994</v>
      </c>
      <c r="AD8" s="67">
        <f t="shared" si="17"/>
        <v>19216.8</v>
      </c>
      <c r="AE8" s="67">
        <f t="shared" si="18"/>
        <v>1249.5</v>
      </c>
      <c r="AF8" s="67">
        <f t="shared" si="19"/>
        <v>1601.4</v>
      </c>
      <c r="AH8" s="27">
        <v>70000</v>
      </c>
      <c r="AI8" s="27">
        <f t="shared" si="20"/>
        <v>10320</v>
      </c>
      <c r="AJ8" s="27">
        <f t="shared" si="21"/>
        <v>10320</v>
      </c>
      <c r="AK8" s="27">
        <f t="shared" si="22"/>
        <v>860</v>
      </c>
      <c r="AL8" s="27">
        <f t="shared" si="23"/>
        <v>860</v>
      </c>
    </row>
    <row r="9" spans="1:38">
      <c r="A9" s="15">
        <f t="shared" si="15"/>
        <v>72000</v>
      </c>
      <c r="B9" s="16">
        <v>734.4</v>
      </c>
      <c r="C9" s="17">
        <f t="shared" si="0"/>
        <v>8812.7999999999993</v>
      </c>
      <c r="D9" s="18">
        <f t="shared" si="1"/>
        <v>0.12239999999999999</v>
      </c>
      <c r="E9" s="19">
        <v>0.12239999999999999</v>
      </c>
      <c r="F9" s="20">
        <f t="shared" si="8"/>
        <v>0.122</v>
      </c>
      <c r="G9" s="20">
        <f t="shared" si="9"/>
        <v>0.13400000000000001</v>
      </c>
      <c r="H9" s="21">
        <f t="shared" si="10"/>
        <v>9648</v>
      </c>
      <c r="I9" s="21">
        <f t="shared" si="11"/>
        <v>804</v>
      </c>
      <c r="J9" s="109">
        <f t="shared" si="25"/>
        <v>0.13668000000000002</v>
      </c>
      <c r="K9" s="21">
        <f>H9*1.02</f>
        <v>9840.9600000000009</v>
      </c>
      <c r="L9" s="21">
        <f>K9/12</f>
        <v>820.08</v>
      </c>
      <c r="M9" s="109">
        <f t="shared" si="26"/>
        <v>0.1421472</v>
      </c>
      <c r="N9" s="21">
        <f t="shared" si="27"/>
        <v>10234.598400000001</v>
      </c>
      <c r="O9" s="21">
        <f t="shared" si="28"/>
        <v>852.8832000000001</v>
      </c>
      <c r="R9" s="27">
        <v>72000</v>
      </c>
      <c r="S9" s="27">
        <f t="shared" si="5"/>
        <v>14400</v>
      </c>
      <c r="T9" s="27">
        <f t="shared" si="6"/>
        <v>18480</v>
      </c>
      <c r="U9" s="28">
        <v>1200</v>
      </c>
      <c r="V9" s="29">
        <v>1540</v>
      </c>
      <c r="W9" s="27">
        <f t="shared" si="7"/>
        <v>14700</v>
      </c>
      <c r="X9" s="27">
        <f t="shared" si="12"/>
        <v>18840</v>
      </c>
      <c r="Y9" s="28">
        <v>1225</v>
      </c>
      <c r="Z9" s="29">
        <v>1570</v>
      </c>
      <c r="AB9" s="27">
        <v>72000</v>
      </c>
      <c r="AC9" s="67">
        <f t="shared" si="16"/>
        <v>14994</v>
      </c>
      <c r="AD9" s="67">
        <f t="shared" si="17"/>
        <v>19216.8</v>
      </c>
      <c r="AE9" s="67">
        <f t="shared" si="18"/>
        <v>1249.5</v>
      </c>
      <c r="AF9" s="67">
        <f t="shared" si="19"/>
        <v>1601.4</v>
      </c>
      <c r="AH9" s="27">
        <v>72000</v>
      </c>
      <c r="AI9" s="27">
        <f t="shared" si="20"/>
        <v>10320</v>
      </c>
      <c r="AJ9" s="27">
        <f t="shared" si="21"/>
        <v>10320</v>
      </c>
      <c r="AK9" s="27">
        <f t="shared" si="22"/>
        <v>860</v>
      </c>
      <c r="AL9" s="27">
        <f t="shared" si="23"/>
        <v>860</v>
      </c>
    </row>
    <row r="10" spans="1:38">
      <c r="A10" s="15">
        <f t="shared" si="15"/>
        <v>74000</v>
      </c>
      <c r="B10" s="16">
        <v>757.26666666666654</v>
      </c>
      <c r="C10" s="17">
        <f t="shared" si="0"/>
        <v>9087.1999999999989</v>
      </c>
      <c r="D10" s="18">
        <f t="shared" si="1"/>
        <v>0.12279999999999998</v>
      </c>
      <c r="E10" s="19">
        <v>0.12279999999999998</v>
      </c>
      <c r="F10" s="20">
        <f t="shared" si="8"/>
        <v>0.123</v>
      </c>
      <c r="G10" s="20">
        <f t="shared" si="9"/>
        <v>0.13500000000000001</v>
      </c>
      <c r="H10" s="21">
        <f t="shared" si="10"/>
        <v>9990</v>
      </c>
      <c r="I10" s="21">
        <f t="shared" si="11"/>
        <v>832.5</v>
      </c>
      <c r="J10" s="109">
        <f t="shared" si="25"/>
        <v>0.13769999999999999</v>
      </c>
      <c r="K10" s="21">
        <f t="shared" ref="K10:K66" si="29">H10*1.02</f>
        <v>10189.799999999999</v>
      </c>
      <c r="L10" s="21">
        <f t="shared" si="24"/>
        <v>849.15</v>
      </c>
      <c r="M10" s="109">
        <f t="shared" si="26"/>
        <v>0.143208</v>
      </c>
      <c r="N10" s="21">
        <f t="shared" si="27"/>
        <v>10597.392</v>
      </c>
      <c r="O10" s="21">
        <f t="shared" si="28"/>
        <v>883.11599999999999</v>
      </c>
      <c r="R10" s="27">
        <v>74000</v>
      </c>
      <c r="S10" s="27">
        <f t="shared" si="5"/>
        <v>14400</v>
      </c>
      <c r="T10" s="27">
        <f t="shared" si="6"/>
        <v>18480</v>
      </c>
      <c r="U10" s="28">
        <v>1200</v>
      </c>
      <c r="V10" s="29">
        <v>1540</v>
      </c>
      <c r="W10" s="27">
        <f t="shared" si="7"/>
        <v>14700</v>
      </c>
      <c r="X10" s="27">
        <f t="shared" si="12"/>
        <v>18840</v>
      </c>
      <c r="Y10" s="28">
        <v>1225</v>
      </c>
      <c r="Z10" s="29">
        <v>1570</v>
      </c>
      <c r="AB10" s="27">
        <v>74000</v>
      </c>
      <c r="AC10" s="67">
        <f t="shared" si="16"/>
        <v>14994</v>
      </c>
      <c r="AD10" s="67">
        <f t="shared" si="17"/>
        <v>19216.8</v>
      </c>
      <c r="AE10" s="67">
        <f t="shared" si="18"/>
        <v>1249.5</v>
      </c>
      <c r="AF10" s="67">
        <f t="shared" si="19"/>
        <v>1601.4</v>
      </c>
      <c r="AH10" s="27">
        <v>74000</v>
      </c>
      <c r="AI10" s="27">
        <f t="shared" si="20"/>
        <v>10320</v>
      </c>
      <c r="AJ10" s="27">
        <f t="shared" si="21"/>
        <v>10320</v>
      </c>
      <c r="AK10" s="27">
        <f t="shared" si="22"/>
        <v>860</v>
      </c>
      <c r="AL10" s="27">
        <f t="shared" si="23"/>
        <v>860</v>
      </c>
    </row>
    <row r="11" spans="1:38">
      <c r="A11" s="15">
        <f t="shared" si="15"/>
        <v>76000</v>
      </c>
      <c r="B11" s="16">
        <v>780.26666666666654</v>
      </c>
      <c r="C11" s="17">
        <f t="shared" si="0"/>
        <v>9363.1999999999989</v>
      </c>
      <c r="D11" s="18">
        <f t="shared" si="1"/>
        <v>0.12319999999999999</v>
      </c>
      <c r="E11" s="19">
        <v>0.12319999999999999</v>
      </c>
      <c r="F11" s="20">
        <f t="shared" si="8"/>
        <v>0.123</v>
      </c>
      <c r="G11" s="20">
        <f t="shared" si="9"/>
        <v>0.13500000000000001</v>
      </c>
      <c r="H11" s="21">
        <f t="shared" si="10"/>
        <v>10260</v>
      </c>
      <c r="I11" s="21">
        <f t="shared" si="11"/>
        <v>855</v>
      </c>
      <c r="J11" s="109">
        <f>K11/A11</f>
        <v>0.13770000000000002</v>
      </c>
      <c r="K11" s="21">
        <f t="shared" si="29"/>
        <v>10465.200000000001</v>
      </c>
      <c r="L11" s="21">
        <f t="shared" si="24"/>
        <v>872.1</v>
      </c>
      <c r="M11" s="109">
        <f t="shared" si="26"/>
        <v>0.143208</v>
      </c>
      <c r="N11" s="21">
        <f t="shared" si="27"/>
        <v>10883.808000000001</v>
      </c>
      <c r="O11" s="21">
        <f t="shared" si="28"/>
        <v>906.98400000000004</v>
      </c>
      <c r="R11" s="27">
        <v>76000</v>
      </c>
      <c r="S11" s="27">
        <f t="shared" si="5"/>
        <v>14400</v>
      </c>
      <c r="T11" s="27">
        <f t="shared" si="6"/>
        <v>18480</v>
      </c>
      <c r="U11" s="28">
        <v>1200</v>
      </c>
      <c r="V11" s="29">
        <v>1540</v>
      </c>
      <c r="W11" s="27">
        <f t="shared" si="7"/>
        <v>14700</v>
      </c>
      <c r="X11" s="27">
        <f t="shared" si="12"/>
        <v>18840</v>
      </c>
      <c r="Y11" s="28">
        <v>1225</v>
      </c>
      <c r="Z11" s="29">
        <v>1570</v>
      </c>
      <c r="AB11" s="27">
        <v>76000</v>
      </c>
      <c r="AC11" s="67">
        <f t="shared" si="16"/>
        <v>14994</v>
      </c>
      <c r="AD11" s="67">
        <f t="shared" si="17"/>
        <v>19216.8</v>
      </c>
      <c r="AE11" s="67">
        <f t="shared" si="18"/>
        <v>1249.5</v>
      </c>
      <c r="AF11" s="67">
        <f t="shared" si="19"/>
        <v>1601.4</v>
      </c>
      <c r="AH11" s="27">
        <v>76000</v>
      </c>
      <c r="AI11" s="27">
        <f t="shared" ref="AI11:AI42" si="30">K11</f>
        <v>10465.200000000001</v>
      </c>
      <c r="AJ11" s="27">
        <f>AI11</f>
        <v>10465.200000000001</v>
      </c>
      <c r="AK11" s="27">
        <f>AI11/12</f>
        <v>872.1</v>
      </c>
      <c r="AL11" s="27">
        <f>AJ11/12</f>
        <v>872.1</v>
      </c>
    </row>
    <row r="12" spans="1:38">
      <c r="A12" s="15">
        <f t="shared" si="15"/>
        <v>78000</v>
      </c>
      <c r="B12" s="16">
        <v>803.4</v>
      </c>
      <c r="C12" s="17">
        <f t="shared" si="0"/>
        <v>9640.7999999999993</v>
      </c>
      <c r="D12" s="18">
        <f t="shared" si="1"/>
        <v>0.12359999999999999</v>
      </c>
      <c r="E12" s="19">
        <v>0.12359999999999999</v>
      </c>
      <c r="F12" s="20">
        <f>ROUND(E12,3)</f>
        <v>0.124</v>
      </c>
      <c r="G12" s="20">
        <f>ROUND(F12*1.1,3)</f>
        <v>0.13600000000000001</v>
      </c>
      <c r="H12" s="21">
        <f t="shared" si="10"/>
        <v>10608</v>
      </c>
      <c r="I12" s="21">
        <f t="shared" si="11"/>
        <v>884</v>
      </c>
      <c r="J12" s="109">
        <f t="shared" si="25"/>
        <v>0.13872000000000001</v>
      </c>
      <c r="K12" s="21">
        <f t="shared" si="29"/>
        <v>10820.16</v>
      </c>
      <c r="L12" s="21">
        <f t="shared" si="24"/>
        <v>901.68</v>
      </c>
      <c r="M12" s="109">
        <f t="shared" si="26"/>
        <v>0.1442688</v>
      </c>
      <c r="N12" s="21">
        <f t="shared" si="27"/>
        <v>11252.966399999999</v>
      </c>
      <c r="O12" s="21">
        <f t="shared" si="28"/>
        <v>937.74719999999991</v>
      </c>
      <c r="R12" s="27">
        <v>78000</v>
      </c>
      <c r="S12" s="27">
        <f t="shared" si="5"/>
        <v>14400</v>
      </c>
      <c r="T12" s="27">
        <f t="shared" si="6"/>
        <v>18480</v>
      </c>
      <c r="U12" s="28">
        <v>1200</v>
      </c>
      <c r="V12" s="29">
        <v>1540</v>
      </c>
      <c r="W12" s="27">
        <f t="shared" si="7"/>
        <v>14700</v>
      </c>
      <c r="X12" s="27">
        <f t="shared" si="12"/>
        <v>18840</v>
      </c>
      <c r="Y12" s="28">
        <v>1225</v>
      </c>
      <c r="Z12" s="29">
        <v>1570</v>
      </c>
      <c r="AB12" s="27">
        <v>78000</v>
      </c>
      <c r="AC12" s="67">
        <f t="shared" si="16"/>
        <v>14994</v>
      </c>
      <c r="AD12" s="67">
        <f t="shared" si="17"/>
        <v>19216.8</v>
      </c>
      <c r="AE12" s="67">
        <f t="shared" si="18"/>
        <v>1249.5</v>
      </c>
      <c r="AF12" s="67">
        <f t="shared" si="19"/>
        <v>1601.4</v>
      </c>
      <c r="AH12" s="27">
        <v>78000</v>
      </c>
      <c r="AI12" s="27">
        <f t="shared" si="30"/>
        <v>10820.16</v>
      </c>
      <c r="AJ12" s="27">
        <f t="shared" ref="AJ12:AJ66" si="31">AI12</f>
        <v>10820.16</v>
      </c>
      <c r="AK12" s="27">
        <f t="shared" ref="AK12:AK66" si="32">AI12/12</f>
        <v>901.68</v>
      </c>
      <c r="AL12" s="27">
        <f t="shared" ref="AL12:AL66" si="33">AJ12/12</f>
        <v>901.68</v>
      </c>
    </row>
    <row r="13" spans="1:38">
      <c r="A13" s="15">
        <f t="shared" si="15"/>
        <v>80000</v>
      </c>
      <c r="B13" s="16">
        <v>826.66666666666652</v>
      </c>
      <c r="C13" s="17">
        <f t="shared" si="0"/>
        <v>9919.9999999999982</v>
      </c>
      <c r="D13" s="18">
        <f t="shared" si="1"/>
        <v>0.12399999999999997</v>
      </c>
      <c r="E13" s="19">
        <v>0.12399999999999997</v>
      </c>
      <c r="F13" s="20">
        <f t="shared" si="8"/>
        <v>0.124</v>
      </c>
      <c r="G13" s="20">
        <f t="shared" si="9"/>
        <v>0.13600000000000001</v>
      </c>
      <c r="H13" s="21">
        <f t="shared" si="10"/>
        <v>10880</v>
      </c>
      <c r="I13" s="21">
        <f t="shared" si="11"/>
        <v>906.66666666666663</v>
      </c>
      <c r="J13" s="109">
        <f t="shared" si="25"/>
        <v>0.13872000000000001</v>
      </c>
      <c r="K13" s="21">
        <f t="shared" si="29"/>
        <v>11097.6</v>
      </c>
      <c r="L13" s="21">
        <f t="shared" si="24"/>
        <v>924.80000000000007</v>
      </c>
      <c r="M13" s="109">
        <f t="shared" si="26"/>
        <v>0.1442688</v>
      </c>
      <c r="N13" s="21">
        <f t="shared" si="27"/>
        <v>11541.504000000001</v>
      </c>
      <c r="O13" s="21">
        <f t="shared" si="28"/>
        <v>961.79200000000003</v>
      </c>
      <c r="R13" s="27">
        <v>80000</v>
      </c>
      <c r="S13" s="27">
        <f t="shared" si="5"/>
        <v>14400</v>
      </c>
      <c r="T13" s="27">
        <f t="shared" si="6"/>
        <v>18480</v>
      </c>
      <c r="U13" s="28">
        <v>1200</v>
      </c>
      <c r="V13" s="29">
        <v>1540</v>
      </c>
      <c r="W13" s="27">
        <f t="shared" si="7"/>
        <v>14700</v>
      </c>
      <c r="X13" s="27">
        <f t="shared" si="12"/>
        <v>18840</v>
      </c>
      <c r="Y13" s="28">
        <v>1225</v>
      </c>
      <c r="Z13" s="29">
        <v>1570</v>
      </c>
      <c r="AB13" s="27">
        <v>80000</v>
      </c>
      <c r="AC13" s="67">
        <f t="shared" si="16"/>
        <v>14994</v>
      </c>
      <c r="AD13" s="67">
        <f t="shared" si="17"/>
        <v>19216.8</v>
      </c>
      <c r="AE13" s="67">
        <f t="shared" si="18"/>
        <v>1249.5</v>
      </c>
      <c r="AF13" s="67">
        <f t="shared" si="19"/>
        <v>1601.4</v>
      </c>
      <c r="AH13" s="27">
        <v>80000</v>
      </c>
      <c r="AI13" s="27">
        <f t="shared" si="30"/>
        <v>11097.6</v>
      </c>
      <c r="AJ13" s="27">
        <f t="shared" si="31"/>
        <v>11097.6</v>
      </c>
      <c r="AK13" s="27">
        <f t="shared" si="32"/>
        <v>924.80000000000007</v>
      </c>
      <c r="AL13" s="27">
        <f t="shared" si="33"/>
        <v>924.80000000000007</v>
      </c>
    </row>
    <row r="14" spans="1:38">
      <c r="A14" s="15">
        <f t="shared" si="15"/>
        <v>82000</v>
      </c>
      <c r="B14" s="16">
        <v>850.06666666666649</v>
      </c>
      <c r="C14" s="17">
        <f t="shared" si="0"/>
        <v>10200.799999999997</v>
      </c>
      <c r="D14" s="18">
        <f t="shared" si="1"/>
        <v>0.12439999999999997</v>
      </c>
      <c r="E14" s="19">
        <v>0.12439999999999997</v>
      </c>
      <c r="F14" s="20">
        <f t="shared" si="8"/>
        <v>0.124</v>
      </c>
      <c r="G14" s="20">
        <f t="shared" si="9"/>
        <v>0.13600000000000001</v>
      </c>
      <c r="H14" s="21">
        <f t="shared" si="10"/>
        <v>11152</v>
      </c>
      <c r="I14" s="21">
        <f t="shared" si="11"/>
        <v>929.33333333333337</v>
      </c>
      <c r="J14" s="109">
        <f t="shared" si="25"/>
        <v>0.13872000000000001</v>
      </c>
      <c r="K14" s="21">
        <f t="shared" si="29"/>
        <v>11375.04</v>
      </c>
      <c r="L14" s="21">
        <f t="shared" si="24"/>
        <v>947.92000000000007</v>
      </c>
      <c r="M14" s="109">
        <f t="shared" si="26"/>
        <v>0.1442688</v>
      </c>
      <c r="N14" s="21">
        <f t="shared" si="27"/>
        <v>11830.0416</v>
      </c>
      <c r="O14" s="21">
        <f t="shared" si="28"/>
        <v>985.83680000000004</v>
      </c>
      <c r="R14" s="27">
        <v>82000</v>
      </c>
      <c r="S14" s="27">
        <f t="shared" si="5"/>
        <v>14400</v>
      </c>
      <c r="T14" s="27">
        <f t="shared" si="6"/>
        <v>18480</v>
      </c>
      <c r="U14" s="28">
        <v>1200</v>
      </c>
      <c r="V14" s="29">
        <v>1540</v>
      </c>
      <c r="W14" s="27">
        <f t="shared" si="7"/>
        <v>14700</v>
      </c>
      <c r="X14" s="27">
        <f t="shared" si="12"/>
        <v>18840</v>
      </c>
      <c r="Y14" s="28">
        <v>1225</v>
      </c>
      <c r="Z14" s="29">
        <v>1570</v>
      </c>
      <c r="AB14" s="27">
        <v>82000</v>
      </c>
      <c r="AC14" s="67">
        <f t="shared" si="16"/>
        <v>14994</v>
      </c>
      <c r="AD14" s="67">
        <f t="shared" si="17"/>
        <v>19216.8</v>
      </c>
      <c r="AE14" s="67">
        <f t="shared" si="18"/>
        <v>1249.5</v>
      </c>
      <c r="AF14" s="67">
        <f t="shared" si="19"/>
        <v>1601.4</v>
      </c>
      <c r="AH14" s="27">
        <v>82000</v>
      </c>
      <c r="AI14" s="27">
        <f t="shared" si="30"/>
        <v>11375.04</v>
      </c>
      <c r="AJ14" s="27">
        <f t="shared" si="31"/>
        <v>11375.04</v>
      </c>
      <c r="AK14" s="27">
        <f t="shared" si="32"/>
        <v>947.92000000000007</v>
      </c>
      <c r="AL14" s="27">
        <f t="shared" si="33"/>
        <v>947.92000000000007</v>
      </c>
    </row>
    <row r="15" spans="1:38">
      <c r="A15" s="15">
        <f t="shared" si="15"/>
        <v>84000</v>
      </c>
      <c r="B15" s="16">
        <v>873.6</v>
      </c>
      <c r="C15" s="17">
        <f t="shared" si="0"/>
        <v>10483.200000000001</v>
      </c>
      <c r="D15" s="18">
        <f t="shared" si="1"/>
        <v>0.12480000000000001</v>
      </c>
      <c r="E15" s="19">
        <v>0.12480000000000001</v>
      </c>
      <c r="F15" s="20">
        <f t="shared" si="8"/>
        <v>0.125</v>
      </c>
      <c r="G15" s="20">
        <f t="shared" si="9"/>
        <v>0.13800000000000001</v>
      </c>
      <c r="H15" s="21">
        <f t="shared" si="10"/>
        <v>11592.000000000002</v>
      </c>
      <c r="I15" s="21">
        <f t="shared" si="11"/>
        <v>966.00000000000011</v>
      </c>
      <c r="J15" s="109">
        <f t="shared" si="25"/>
        <v>0.14076000000000002</v>
      </c>
      <c r="K15" s="21">
        <f t="shared" si="29"/>
        <v>11823.840000000002</v>
      </c>
      <c r="L15" s="21">
        <f t="shared" si="24"/>
        <v>985.32000000000016</v>
      </c>
      <c r="M15" s="109">
        <f t="shared" si="26"/>
        <v>0.14639040000000003</v>
      </c>
      <c r="N15" s="21">
        <f t="shared" si="27"/>
        <v>12296.793600000003</v>
      </c>
      <c r="O15" s="21">
        <f t="shared" si="28"/>
        <v>1024.7328000000002</v>
      </c>
      <c r="R15" s="27">
        <v>84000</v>
      </c>
      <c r="S15" s="27">
        <f t="shared" si="5"/>
        <v>14400</v>
      </c>
      <c r="T15" s="27">
        <f t="shared" si="6"/>
        <v>18480</v>
      </c>
      <c r="U15" s="28">
        <v>1200</v>
      </c>
      <c r="V15" s="29">
        <v>1540</v>
      </c>
      <c r="W15" s="27">
        <f t="shared" si="7"/>
        <v>14700</v>
      </c>
      <c r="X15" s="27">
        <f t="shared" si="12"/>
        <v>18840</v>
      </c>
      <c r="Y15" s="28">
        <v>1225</v>
      </c>
      <c r="Z15" s="29">
        <v>1570</v>
      </c>
      <c r="AB15" s="27">
        <v>84000</v>
      </c>
      <c r="AC15" s="67">
        <f t="shared" si="16"/>
        <v>14994</v>
      </c>
      <c r="AD15" s="67">
        <f t="shared" si="17"/>
        <v>19216.8</v>
      </c>
      <c r="AE15" s="67">
        <f t="shared" si="18"/>
        <v>1249.5</v>
      </c>
      <c r="AF15" s="67">
        <f t="shared" si="19"/>
        <v>1601.4</v>
      </c>
      <c r="AH15" s="27">
        <v>84000</v>
      </c>
      <c r="AI15" s="27">
        <f t="shared" si="30"/>
        <v>11823.840000000002</v>
      </c>
      <c r="AJ15" s="27">
        <f t="shared" si="31"/>
        <v>11823.840000000002</v>
      </c>
      <c r="AK15" s="27">
        <f t="shared" si="32"/>
        <v>985.32000000000016</v>
      </c>
      <c r="AL15" s="27">
        <f t="shared" si="33"/>
        <v>985.32000000000016</v>
      </c>
    </row>
    <row r="16" spans="1:38">
      <c r="A16" s="15">
        <f t="shared" si="15"/>
        <v>86000</v>
      </c>
      <c r="B16" s="16">
        <v>897.26666666666654</v>
      </c>
      <c r="C16" s="17">
        <f t="shared" si="0"/>
        <v>10767.199999999999</v>
      </c>
      <c r="D16" s="18">
        <f t="shared" si="1"/>
        <v>0.12519999999999998</v>
      </c>
      <c r="E16" s="19">
        <v>0.12519999999999998</v>
      </c>
      <c r="F16" s="20">
        <f t="shared" si="8"/>
        <v>0.125</v>
      </c>
      <c r="G16" s="20">
        <f t="shared" si="9"/>
        <v>0.13800000000000001</v>
      </c>
      <c r="H16" s="21">
        <f t="shared" si="10"/>
        <v>11868.000000000002</v>
      </c>
      <c r="I16" s="21">
        <f t="shared" si="11"/>
        <v>989.00000000000011</v>
      </c>
      <c r="J16" s="109">
        <f t="shared" si="25"/>
        <v>0.14076000000000002</v>
      </c>
      <c r="K16" s="21">
        <f t="shared" si="29"/>
        <v>12105.360000000002</v>
      </c>
      <c r="L16" s="21">
        <f t="shared" si="24"/>
        <v>1008.7800000000002</v>
      </c>
      <c r="M16" s="109">
        <f t="shared" si="26"/>
        <v>0.14639040000000003</v>
      </c>
      <c r="N16" s="21">
        <f t="shared" si="27"/>
        <v>12589.574400000003</v>
      </c>
      <c r="O16" s="21">
        <f t="shared" si="28"/>
        <v>1049.1312000000003</v>
      </c>
      <c r="R16" s="27">
        <v>86000</v>
      </c>
      <c r="S16" s="27">
        <f t="shared" si="5"/>
        <v>14400</v>
      </c>
      <c r="T16" s="27">
        <f t="shared" si="6"/>
        <v>18480</v>
      </c>
      <c r="U16" s="28">
        <v>1200</v>
      </c>
      <c r="V16" s="29">
        <v>1540</v>
      </c>
      <c r="W16" s="27">
        <f t="shared" si="7"/>
        <v>14700</v>
      </c>
      <c r="X16" s="27">
        <f t="shared" si="12"/>
        <v>18840</v>
      </c>
      <c r="Y16" s="28">
        <v>1225</v>
      </c>
      <c r="Z16" s="29">
        <v>1570</v>
      </c>
      <c r="AB16" s="27">
        <v>86000</v>
      </c>
      <c r="AC16" s="67">
        <f t="shared" si="16"/>
        <v>14994</v>
      </c>
      <c r="AD16" s="67">
        <f t="shared" si="17"/>
        <v>19216.8</v>
      </c>
      <c r="AE16" s="67">
        <f t="shared" si="18"/>
        <v>1249.5</v>
      </c>
      <c r="AF16" s="67">
        <f t="shared" si="19"/>
        <v>1601.4</v>
      </c>
      <c r="AH16" s="27">
        <v>86000</v>
      </c>
      <c r="AI16" s="27">
        <f t="shared" si="30"/>
        <v>12105.360000000002</v>
      </c>
      <c r="AJ16" s="27">
        <f t="shared" si="31"/>
        <v>12105.360000000002</v>
      </c>
      <c r="AK16" s="27">
        <f t="shared" si="32"/>
        <v>1008.7800000000002</v>
      </c>
      <c r="AL16" s="27">
        <f t="shared" si="33"/>
        <v>1008.7800000000002</v>
      </c>
    </row>
    <row r="17" spans="1:38">
      <c r="A17" s="15">
        <f t="shared" si="15"/>
        <v>88000</v>
      </c>
      <c r="B17" s="16">
        <v>921.06666666666661</v>
      </c>
      <c r="C17" s="17">
        <f t="shared" si="0"/>
        <v>11052.8</v>
      </c>
      <c r="D17" s="18">
        <f t="shared" si="1"/>
        <v>0.12559999999999999</v>
      </c>
      <c r="E17" s="19">
        <v>0.12559999999999999</v>
      </c>
      <c r="F17" s="20">
        <f t="shared" si="8"/>
        <v>0.126</v>
      </c>
      <c r="G17" s="20">
        <f t="shared" si="9"/>
        <v>0.13900000000000001</v>
      </c>
      <c r="H17" s="21">
        <f t="shared" si="10"/>
        <v>12232.000000000002</v>
      </c>
      <c r="I17" s="21">
        <f t="shared" si="11"/>
        <v>1019.3333333333335</v>
      </c>
      <c r="J17" s="109">
        <f t="shared" si="25"/>
        <v>0.14178000000000002</v>
      </c>
      <c r="K17" s="21">
        <f t="shared" si="29"/>
        <v>12476.640000000001</v>
      </c>
      <c r="L17" s="21">
        <f t="shared" si="24"/>
        <v>1039.72</v>
      </c>
      <c r="M17" s="109">
        <f t="shared" si="26"/>
        <v>0.1474512</v>
      </c>
      <c r="N17" s="21">
        <f t="shared" si="27"/>
        <v>12975.705600000001</v>
      </c>
      <c r="O17" s="21">
        <f t="shared" si="28"/>
        <v>1081.3088</v>
      </c>
      <c r="R17" s="27">
        <v>88000</v>
      </c>
      <c r="S17" s="27">
        <f t="shared" ref="S17:S63" si="34">12*U17</f>
        <v>14400</v>
      </c>
      <c r="T17" s="27">
        <f t="shared" ref="T17:T63" si="35">12*V17</f>
        <v>18480</v>
      </c>
      <c r="U17" s="28">
        <v>1200</v>
      </c>
      <c r="V17" s="29">
        <v>1540</v>
      </c>
      <c r="W17" s="27">
        <f t="shared" si="7"/>
        <v>14700</v>
      </c>
      <c r="X17" s="27">
        <f t="shared" si="12"/>
        <v>18840</v>
      </c>
      <c r="Y17" s="28">
        <v>1225</v>
      </c>
      <c r="Z17" s="29">
        <v>1570</v>
      </c>
      <c r="AB17" s="27">
        <v>88000</v>
      </c>
      <c r="AC17" s="67">
        <f t="shared" si="16"/>
        <v>14994</v>
      </c>
      <c r="AD17" s="67">
        <f t="shared" si="17"/>
        <v>19216.8</v>
      </c>
      <c r="AE17" s="67">
        <f t="shared" si="18"/>
        <v>1249.5</v>
      </c>
      <c r="AF17" s="67">
        <f t="shared" si="19"/>
        <v>1601.4</v>
      </c>
      <c r="AH17" s="27">
        <v>88000</v>
      </c>
      <c r="AI17" s="27">
        <f t="shared" si="30"/>
        <v>12476.640000000001</v>
      </c>
      <c r="AJ17" s="27">
        <f t="shared" si="31"/>
        <v>12476.640000000001</v>
      </c>
      <c r="AK17" s="27">
        <f t="shared" si="32"/>
        <v>1039.72</v>
      </c>
      <c r="AL17" s="27">
        <f t="shared" si="33"/>
        <v>1039.72</v>
      </c>
    </row>
    <row r="18" spans="1:38">
      <c r="A18" s="15">
        <f t="shared" si="15"/>
        <v>90000</v>
      </c>
      <c r="B18" s="16">
        <v>945</v>
      </c>
      <c r="C18" s="17">
        <f t="shared" si="0"/>
        <v>11340</v>
      </c>
      <c r="D18" s="18">
        <f t="shared" si="1"/>
        <v>0.126</v>
      </c>
      <c r="E18" s="19">
        <v>0.126</v>
      </c>
      <c r="F18" s="20">
        <f t="shared" si="8"/>
        <v>0.126</v>
      </c>
      <c r="G18" s="20">
        <f t="shared" si="9"/>
        <v>0.13900000000000001</v>
      </c>
      <c r="H18" s="21">
        <f t="shared" si="10"/>
        <v>12510.000000000002</v>
      </c>
      <c r="I18" s="21">
        <f t="shared" si="11"/>
        <v>1042.5000000000002</v>
      </c>
      <c r="J18" s="109">
        <f t="shared" si="25"/>
        <v>0.14178000000000002</v>
      </c>
      <c r="K18" s="21">
        <f t="shared" si="29"/>
        <v>12760.200000000003</v>
      </c>
      <c r="L18" s="21">
        <f t="shared" si="24"/>
        <v>1063.3500000000001</v>
      </c>
      <c r="M18" s="109">
        <f t="shared" si="26"/>
        <v>0.14745120000000003</v>
      </c>
      <c r="N18" s="21">
        <f t="shared" si="27"/>
        <v>13270.608000000004</v>
      </c>
      <c r="O18" s="21">
        <f t="shared" si="28"/>
        <v>1105.8840000000002</v>
      </c>
      <c r="R18" s="27">
        <v>90000</v>
      </c>
      <c r="S18" s="27">
        <f t="shared" si="34"/>
        <v>14400</v>
      </c>
      <c r="T18" s="27">
        <f t="shared" si="35"/>
        <v>18480</v>
      </c>
      <c r="U18" s="28">
        <v>1200</v>
      </c>
      <c r="V18" s="29">
        <v>1540</v>
      </c>
      <c r="W18" s="27">
        <f t="shared" si="7"/>
        <v>14700</v>
      </c>
      <c r="X18" s="27">
        <f t="shared" si="12"/>
        <v>18840</v>
      </c>
      <c r="Y18" s="28">
        <v>1225</v>
      </c>
      <c r="Z18" s="29">
        <v>1570</v>
      </c>
      <c r="AB18" s="27">
        <v>90000</v>
      </c>
      <c r="AC18" s="67">
        <f t="shared" si="16"/>
        <v>14994</v>
      </c>
      <c r="AD18" s="67">
        <f t="shared" si="17"/>
        <v>19216.8</v>
      </c>
      <c r="AE18" s="67">
        <f t="shared" si="18"/>
        <v>1249.5</v>
      </c>
      <c r="AF18" s="67">
        <f t="shared" si="19"/>
        <v>1601.4</v>
      </c>
      <c r="AH18" s="27">
        <v>90000</v>
      </c>
      <c r="AI18" s="27">
        <f t="shared" si="30"/>
        <v>12760.200000000003</v>
      </c>
      <c r="AJ18" s="27">
        <f t="shared" si="31"/>
        <v>12760.200000000003</v>
      </c>
      <c r="AK18" s="27">
        <f t="shared" si="32"/>
        <v>1063.3500000000001</v>
      </c>
      <c r="AL18" s="27">
        <f t="shared" si="33"/>
        <v>1063.3500000000001</v>
      </c>
    </row>
    <row r="19" spans="1:38">
      <c r="A19" s="15">
        <f t="shared" si="15"/>
        <v>92000</v>
      </c>
      <c r="B19" s="16">
        <v>969.06666666666672</v>
      </c>
      <c r="C19" s="17">
        <f t="shared" si="0"/>
        <v>11628.800000000001</v>
      </c>
      <c r="D19" s="18">
        <f t="shared" si="1"/>
        <v>0.12640000000000001</v>
      </c>
      <c r="E19" s="19">
        <v>0.12640000000000001</v>
      </c>
      <c r="F19" s="20">
        <f t="shared" si="8"/>
        <v>0.126</v>
      </c>
      <c r="G19" s="20">
        <f t="shared" si="9"/>
        <v>0.13900000000000001</v>
      </c>
      <c r="H19" s="21">
        <f t="shared" si="10"/>
        <v>12788.000000000002</v>
      </c>
      <c r="I19" s="21">
        <f t="shared" si="11"/>
        <v>1065.6666666666667</v>
      </c>
      <c r="J19" s="109">
        <f t="shared" si="25"/>
        <v>0.14178000000000002</v>
      </c>
      <c r="K19" s="21">
        <f t="shared" si="29"/>
        <v>13043.760000000002</v>
      </c>
      <c r="L19" s="21">
        <f t="shared" si="24"/>
        <v>1086.9800000000002</v>
      </c>
      <c r="M19" s="109">
        <f t="shared" si="26"/>
        <v>0.14745120000000003</v>
      </c>
      <c r="N19" s="21">
        <f t="shared" si="27"/>
        <v>13565.510400000003</v>
      </c>
      <c r="O19" s="21">
        <f t="shared" si="28"/>
        <v>1130.4592000000002</v>
      </c>
      <c r="R19" s="27">
        <v>92000</v>
      </c>
      <c r="S19" s="27">
        <f t="shared" si="34"/>
        <v>14400</v>
      </c>
      <c r="T19" s="27">
        <f t="shared" si="35"/>
        <v>18480</v>
      </c>
      <c r="U19" s="28">
        <v>1200</v>
      </c>
      <c r="V19" s="29">
        <v>1540</v>
      </c>
      <c r="W19" s="27">
        <f t="shared" si="7"/>
        <v>14700</v>
      </c>
      <c r="X19" s="27">
        <f t="shared" si="12"/>
        <v>18840</v>
      </c>
      <c r="Y19" s="28">
        <v>1225</v>
      </c>
      <c r="Z19" s="29">
        <v>1570</v>
      </c>
      <c r="AB19" s="27">
        <v>92000</v>
      </c>
      <c r="AC19" s="67">
        <f t="shared" si="16"/>
        <v>14994</v>
      </c>
      <c r="AD19" s="67">
        <f t="shared" si="17"/>
        <v>19216.8</v>
      </c>
      <c r="AE19" s="67">
        <f t="shared" si="18"/>
        <v>1249.5</v>
      </c>
      <c r="AF19" s="67">
        <f t="shared" si="19"/>
        <v>1601.4</v>
      </c>
      <c r="AH19" s="27">
        <v>92000</v>
      </c>
      <c r="AI19" s="27">
        <f t="shared" si="30"/>
        <v>13043.760000000002</v>
      </c>
      <c r="AJ19" s="27">
        <f t="shared" si="31"/>
        <v>13043.760000000002</v>
      </c>
      <c r="AK19" s="27">
        <f t="shared" si="32"/>
        <v>1086.9800000000002</v>
      </c>
      <c r="AL19" s="27">
        <f t="shared" si="33"/>
        <v>1086.9800000000002</v>
      </c>
    </row>
    <row r="20" spans="1:38">
      <c r="A20" s="15">
        <f t="shared" si="15"/>
        <v>94000</v>
      </c>
      <c r="B20" s="16">
        <v>993.26666666666688</v>
      </c>
      <c r="C20" s="17">
        <f t="shared" si="0"/>
        <v>11919.200000000003</v>
      </c>
      <c r="D20" s="18">
        <f t="shared" si="1"/>
        <v>0.12680000000000002</v>
      </c>
      <c r="E20" s="19">
        <v>0.12680000000000002</v>
      </c>
      <c r="F20" s="20">
        <f t="shared" si="8"/>
        <v>0.127</v>
      </c>
      <c r="G20" s="20">
        <f t="shared" si="9"/>
        <v>0.14000000000000001</v>
      </c>
      <c r="H20" s="21">
        <f t="shared" si="10"/>
        <v>13160.000000000002</v>
      </c>
      <c r="I20" s="21">
        <f t="shared" si="11"/>
        <v>1096.6666666666667</v>
      </c>
      <c r="J20" s="109">
        <f t="shared" si="25"/>
        <v>0.14280000000000004</v>
      </c>
      <c r="K20" s="21">
        <f t="shared" si="29"/>
        <v>13423.200000000003</v>
      </c>
      <c r="L20" s="21">
        <f t="shared" si="24"/>
        <v>1118.6000000000001</v>
      </c>
      <c r="M20" s="109">
        <f t="shared" si="26"/>
        <v>0.14851200000000003</v>
      </c>
      <c r="N20" s="21">
        <f t="shared" si="27"/>
        <v>13960.128000000002</v>
      </c>
      <c r="O20" s="21">
        <f t="shared" si="28"/>
        <v>1163.3440000000003</v>
      </c>
      <c r="R20" s="27">
        <v>94000</v>
      </c>
      <c r="S20" s="27">
        <f t="shared" si="34"/>
        <v>14400</v>
      </c>
      <c r="T20" s="27">
        <f t="shared" si="35"/>
        <v>18480</v>
      </c>
      <c r="U20" s="28">
        <v>1200</v>
      </c>
      <c r="V20" s="29">
        <v>1540</v>
      </c>
      <c r="W20" s="27">
        <f t="shared" si="7"/>
        <v>14700</v>
      </c>
      <c r="X20" s="27">
        <f t="shared" si="12"/>
        <v>18840</v>
      </c>
      <c r="Y20" s="28">
        <v>1225</v>
      </c>
      <c r="Z20" s="29">
        <v>1570</v>
      </c>
      <c r="AB20" s="27">
        <v>94000</v>
      </c>
      <c r="AC20" s="67">
        <f t="shared" si="16"/>
        <v>14994</v>
      </c>
      <c r="AD20" s="67">
        <f t="shared" si="17"/>
        <v>19216.8</v>
      </c>
      <c r="AE20" s="67">
        <f t="shared" si="18"/>
        <v>1249.5</v>
      </c>
      <c r="AF20" s="67">
        <f t="shared" si="19"/>
        <v>1601.4</v>
      </c>
      <c r="AH20" s="27">
        <v>94000</v>
      </c>
      <c r="AI20" s="27">
        <f t="shared" si="30"/>
        <v>13423.200000000003</v>
      </c>
      <c r="AJ20" s="27">
        <f t="shared" si="31"/>
        <v>13423.200000000003</v>
      </c>
      <c r="AK20" s="27">
        <f t="shared" si="32"/>
        <v>1118.6000000000001</v>
      </c>
      <c r="AL20" s="27">
        <f t="shared" si="33"/>
        <v>1118.6000000000001</v>
      </c>
    </row>
    <row r="21" spans="1:38">
      <c r="A21" s="15">
        <f t="shared" si="15"/>
        <v>96000</v>
      </c>
      <c r="B21" s="16">
        <v>1017.6</v>
      </c>
      <c r="C21" s="17">
        <f t="shared" si="0"/>
        <v>12211.2</v>
      </c>
      <c r="D21" s="18">
        <f t="shared" si="1"/>
        <v>0.12720000000000001</v>
      </c>
      <c r="E21" s="19">
        <v>0.12720000000000001</v>
      </c>
      <c r="F21" s="20">
        <f t="shared" si="8"/>
        <v>0.127</v>
      </c>
      <c r="G21" s="20">
        <f t="shared" si="9"/>
        <v>0.14000000000000001</v>
      </c>
      <c r="H21" s="21">
        <f t="shared" si="10"/>
        <v>13440.000000000002</v>
      </c>
      <c r="I21" s="21">
        <f t="shared" si="11"/>
        <v>1120.0000000000002</v>
      </c>
      <c r="J21" s="109">
        <f t="shared" si="25"/>
        <v>0.14280000000000004</v>
      </c>
      <c r="K21" s="21">
        <f t="shared" si="29"/>
        <v>13708.800000000003</v>
      </c>
      <c r="L21" s="21">
        <f t="shared" si="24"/>
        <v>1142.4000000000003</v>
      </c>
      <c r="M21" s="109">
        <f t="shared" si="26"/>
        <v>0.14851200000000003</v>
      </c>
      <c r="N21" s="21">
        <f t="shared" si="27"/>
        <v>14257.152000000004</v>
      </c>
      <c r="O21" s="21">
        <f t="shared" si="28"/>
        <v>1188.0960000000002</v>
      </c>
      <c r="R21" s="27">
        <v>96000</v>
      </c>
      <c r="S21" s="27">
        <f t="shared" si="34"/>
        <v>14400</v>
      </c>
      <c r="T21" s="27">
        <f t="shared" si="35"/>
        <v>18480</v>
      </c>
      <c r="U21" s="28">
        <v>1200</v>
      </c>
      <c r="V21" s="29">
        <v>1540</v>
      </c>
      <c r="W21" s="27">
        <f t="shared" si="7"/>
        <v>14700</v>
      </c>
      <c r="X21" s="27">
        <f t="shared" si="12"/>
        <v>18840</v>
      </c>
      <c r="Y21" s="28">
        <v>1225</v>
      </c>
      <c r="Z21" s="29">
        <v>1570</v>
      </c>
      <c r="AB21" s="27">
        <v>96000</v>
      </c>
      <c r="AC21" s="67">
        <f t="shared" si="16"/>
        <v>14994</v>
      </c>
      <c r="AD21" s="67">
        <f t="shared" si="17"/>
        <v>19216.8</v>
      </c>
      <c r="AE21" s="67">
        <f t="shared" si="18"/>
        <v>1249.5</v>
      </c>
      <c r="AF21" s="67">
        <f t="shared" si="19"/>
        <v>1601.4</v>
      </c>
      <c r="AH21" s="27">
        <v>96000</v>
      </c>
      <c r="AI21" s="27">
        <f t="shared" si="30"/>
        <v>13708.800000000003</v>
      </c>
      <c r="AJ21" s="27">
        <f t="shared" si="31"/>
        <v>13708.800000000003</v>
      </c>
      <c r="AK21" s="27">
        <f t="shared" si="32"/>
        <v>1142.4000000000003</v>
      </c>
      <c r="AL21" s="27">
        <f t="shared" si="33"/>
        <v>1142.4000000000003</v>
      </c>
    </row>
    <row r="22" spans="1:38">
      <c r="A22" s="15">
        <f t="shared" si="15"/>
        <v>98000</v>
      </c>
      <c r="B22" s="16">
        <v>1042.0666666666671</v>
      </c>
      <c r="C22" s="17">
        <f t="shared" si="0"/>
        <v>12504.800000000005</v>
      </c>
      <c r="D22" s="18">
        <f t="shared" si="1"/>
        <v>0.12760000000000005</v>
      </c>
      <c r="E22" s="19">
        <v>0.12760000000000005</v>
      </c>
      <c r="F22" s="20">
        <f t="shared" si="8"/>
        <v>0.128</v>
      </c>
      <c r="G22" s="20">
        <f t="shared" si="9"/>
        <v>0.14099999999999999</v>
      </c>
      <c r="H22" s="21">
        <f t="shared" si="10"/>
        <v>13817.999999999998</v>
      </c>
      <c r="I22" s="21">
        <f t="shared" si="11"/>
        <v>1151.4999999999998</v>
      </c>
      <c r="J22" s="109">
        <f t="shared" si="25"/>
        <v>0.14381999999999998</v>
      </c>
      <c r="K22" s="21">
        <f t="shared" si="29"/>
        <v>14094.359999999999</v>
      </c>
      <c r="L22" s="21">
        <f t="shared" si="24"/>
        <v>1174.53</v>
      </c>
      <c r="M22" s="109">
        <f t="shared" si="26"/>
        <v>0.14957279999999998</v>
      </c>
      <c r="N22" s="21">
        <f t="shared" si="27"/>
        <v>14658.134399999999</v>
      </c>
      <c r="O22" s="21">
        <f t="shared" si="28"/>
        <v>1221.5111999999999</v>
      </c>
      <c r="R22" s="27">
        <v>98000</v>
      </c>
      <c r="S22" s="27">
        <f t="shared" si="34"/>
        <v>14700</v>
      </c>
      <c r="T22" s="27">
        <f t="shared" si="35"/>
        <v>18840</v>
      </c>
      <c r="U22" s="28">
        <v>1225</v>
      </c>
      <c r="V22" s="29">
        <v>1570</v>
      </c>
      <c r="W22" s="27">
        <f t="shared" si="7"/>
        <v>15000</v>
      </c>
      <c r="X22" s="27">
        <f t="shared" si="12"/>
        <v>19200</v>
      </c>
      <c r="Y22" s="28">
        <v>1250</v>
      </c>
      <c r="Z22" s="29">
        <v>1600</v>
      </c>
      <c r="AB22" s="27">
        <v>98000</v>
      </c>
      <c r="AC22" s="67">
        <f t="shared" si="16"/>
        <v>14994</v>
      </c>
      <c r="AD22" s="67">
        <f t="shared" si="17"/>
        <v>19216.8</v>
      </c>
      <c r="AE22" s="67">
        <f t="shared" si="18"/>
        <v>1249.5</v>
      </c>
      <c r="AF22" s="67">
        <f t="shared" si="19"/>
        <v>1601.4</v>
      </c>
      <c r="AH22" s="27">
        <v>98000</v>
      </c>
      <c r="AI22" s="27">
        <f t="shared" si="30"/>
        <v>14094.359999999999</v>
      </c>
      <c r="AJ22" s="27">
        <f t="shared" si="31"/>
        <v>14094.359999999999</v>
      </c>
      <c r="AK22" s="27">
        <f t="shared" si="32"/>
        <v>1174.53</v>
      </c>
      <c r="AL22" s="27">
        <f t="shared" si="33"/>
        <v>1174.53</v>
      </c>
    </row>
    <row r="23" spans="1:38">
      <c r="A23" s="15">
        <f t="shared" si="15"/>
        <v>100000</v>
      </c>
      <c r="B23" s="16">
        <v>1066.6666666666672</v>
      </c>
      <c r="C23" s="17">
        <f t="shared" si="0"/>
        <v>12800.000000000007</v>
      </c>
      <c r="D23" s="18">
        <f t="shared" si="1"/>
        <v>0.12800000000000009</v>
      </c>
      <c r="E23" s="19">
        <v>0.12800000000000009</v>
      </c>
      <c r="F23" s="20">
        <f t="shared" si="8"/>
        <v>0.128</v>
      </c>
      <c r="G23" s="20">
        <f t="shared" si="9"/>
        <v>0.14099999999999999</v>
      </c>
      <c r="H23" s="21">
        <f t="shared" si="10"/>
        <v>14099.999999999998</v>
      </c>
      <c r="I23" s="21">
        <f t="shared" si="11"/>
        <v>1174.9999999999998</v>
      </c>
      <c r="J23" s="109">
        <f t="shared" si="25"/>
        <v>0.14381999999999998</v>
      </c>
      <c r="K23" s="21">
        <f t="shared" si="29"/>
        <v>14381.999999999998</v>
      </c>
      <c r="L23" s="21">
        <f t="shared" si="24"/>
        <v>1198.4999999999998</v>
      </c>
      <c r="M23" s="109">
        <f t="shared" si="26"/>
        <v>0.14957279999999998</v>
      </c>
      <c r="N23" s="21">
        <f t="shared" si="27"/>
        <v>14957.279999999999</v>
      </c>
      <c r="O23" s="21">
        <f t="shared" si="28"/>
        <v>1246.4399999999998</v>
      </c>
      <c r="R23" s="27">
        <v>100000</v>
      </c>
      <c r="S23" s="27">
        <f t="shared" si="34"/>
        <v>15000</v>
      </c>
      <c r="T23" s="27">
        <f t="shared" si="35"/>
        <v>19200</v>
      </c>
      <c r="U23" s="28">
        <v>1250</v>
      </c>
      <c r="V23" s="29">
        <v>1600</v>
      </c>
      <c r="W23" s="27">
        <f t="shared" si="7"/>
        <v>15300</v>
      </c>
      <c r="X23" s="27">
        <f t="shared" si="12"/>
        <v>19560</v>
      </c>
      <c r="Y23" s="28">
        <v>1275</v>
      </c>
      <c r="Z23" s="29">
        <v>1630</v>
      </c>
      <c r="AB23" s="27">
        <v>100000</v>
      </c>
      <c r="AC23" s="67">
        <f t="shared" si="16"/>
        <v>14994</v>
      </c>
      <c r="AD23" s="67">
        <f t="shared" si="17"/>
        <v>19216.8</v>
      </c>
      <c r="AE23" s="67">
        <f t="shared" si="18"/>
        <v>1249.5</v>
      </c>
      <c r="AF23" s="67">
        <f t="shared" si="19"/>
        <v>1601.4</v>
      </c>
      <c r="AH23" s="27">
        <v>100000</v>
      </c>
      <c r="AI23" s="27">
        <f t="shared" si="30"/>
        <v>14381.999999999998</v>
      </c>
      <c r="AJ23" s="27">
        <f t="shared" si="31"/>
        <v>14381.999999999998</v>
      </c>
      <c r="AK23" s="27">
        <f t="shared" si="32"/>
        <v>1198.4999999999998</v>
      </c>
      <c r="AL23" s="27">
        <f t="shared" si="33"/>
        <v>1198.4999999999998</v>
      </c>
    </row>
    <row r="24" spans="1:38">
      <c r="A24" s="15">
        <f t="shared" si="15"/>
        <v>102000</v>
      </c>
      <c r="B24" s="16">
        <v>1091.4000000000001</v>
      </c>
      <c r="C24" s="17">
        <f t="shared" si="0"/>
        <v>13096.800000000001</v>
      </c>
      <c r="D24" s="18">
        <f t="shared" si="1"/>
        <v>0.12840000000000001</v>
      </c>
      <c r="E24" s="19">
        <v>0.12840000000000001</v>
      </c>
      <c r="F24" s="20">
        <f t="shared" si="8"/>
        <v>0.128</v>
      </c>
      <c r="G24" s="20">
        <f t="shared" si="9"/>
        <v>0.14099999999999999</v>
      </c>
      <c r="H24" s="21">
        <f t="shared" si="10"/>
        <v>14381.999999999998</v>
      </c>
      <c r="I24" s="21">
        <f t="shared" si="11"/>
        <v>1198.4999999999998</v>
      </c>
      <c r="J24" s="109">
        <f t="shared" si="25"/>
        <v>0.14381999999999998</v>
      </c>
      <c r="K24" s="21">
        <f t="shared" si="29"/>
        <v>14669.639999999998</v>
      </c>
      <c r="L24" s="21">
        <f t="shared" si="24"/>
        <v>1222.4699999999998</v>
      </c>
      <c r="M24" s="109">
        <f t="shared" si="26"/>
        <v>0.14957279999999998</v>
      </c>
      <c r="N24" s="21">
        <f t="shared" si="27"/>
        <v>15256.425599999999</v>
      </c>
      <c r="O24" s="21">
        <f t="shared" si="28"/>
        <v>1271.3688</v>
      </c>
      <c r="R24" s="27">
        <v>102000</v>
      </c>
      <c r="S24" s="27">
        <f t="shared" si="34"/>
        <v>15360</v>
      </c>
      <c r="T24" s="27">
        <f t="shared" si="35"/>
        <v>19680</v>
      </c>
      <c r="U24" s="28">
        <f>U23+30</f>
        <v>1280</v>
      </c>
      <c r="V24" s="29">
        <v>1640</v>
      </c>
      <c r="W24" s="27">
        <f t="shared" si="7"/>
        <v>15720</v>
      </c>
      <c r="X24" s="27">
        <f t="shared" si="12"/>
        <v>20100</v>
      </c>
      <c r="Y24" s="28">
        <v>1310</v>
      </c>
      <c r="Z24" s="29">
        <v>1675</v>
      </c>
      <c r="AB24" s="27">
        <v>102000</v>
      </c>
      <c r="AC24" s="67">
        <f t="shared" si="16"/>
        <v>14994</v>
      </c>
      <c r="AD24" s="67">
        <f t="shared" si="17"/>
        <v>19216.8</v>
      </c>
      <c r="AE24" s="67">
        <f t="shared" si="18"/>
        <v>1249.5</v>
      </c>
      <c r="AF24" s="67">
        <f t="shared" si="19"/>
        <v>1601.4</v>
      </c>
      <c r="AH24" s="27">
        <v>102000</v>
      </c>
      <c r="AI24" s="27">
        <f t="shared" si="30"/>
        <v>14669.639999999998</v>
      </c>
      <c r="AJ24" s="27">
        <f t="shared" si="31"/>
        <v>14669.639999999998</v>
      </c>
      <c r="AK24" s="27">
        <f t="shared" si="32"/>
        <v>1222.4699999999998</v>
      </c>
      <c r="AL24" s="27">
        <f t="shared" si="33"/>
        <v>1222.4699999999998</v>
      </c>
    </row>
    <row r="25" spans="1:38">
      <c r="A25" s="15">
        <f t="shared" si="15"/>
        <v>104000</v>
      </c>
      <c r="B25" s="16">
        <v>1116.2666666666673</v>
      </c>
      <c r="C25" s="17">
        <f t="shared" si="0"/>
        <v>13395.200000000008</v>
      </c>
      <c r="D25" s="18">
        <f t="shared" si="1"/>
        <v>0.12880000000000008</v>
      </c>
      <c r="E25" s="19">
        <v>0.12880000000000008</v>
      </c>
      <c r="F25" s="20">
        <f t="shared" si="8"/>
        <v>0.129</v>
      </c>
      <c r="G25" s="20">
        <f t="shared" si="9"/>
        <v>0.14199999999999999</v>
      </c>
      <c r="H25" s="21">
        <f t="shared" si="10"/>
        <v>14767.999999999998</v>
      </c>
      <c r="I25" s="21">
        <f t="shared" si="11"/>
        <v>1230.6666666666665</v>
      </c>
      <c r="J25" s="109">
        <f t="shared" si="25"/>
        <v>0.14484</v>
      </c>
      <c r="K25" s="21">
        <f t="shared" si="29"/>
        <v>15063.359999999999</v>
      </c>
      <c r="L25" s="21">
        <f t="shared" si="24"/>
        <v>1255.28</v>
      </c>
      <c r="M25" s="109">
        <f t="shared" si="26"/>
        <v>0.15063360000000001</v>
      </c>
      <c r="N25" s="21">
        <f t="shared" si="27"/>
        <v>15665.894399999999</v>
      </c>
      <c r="O25" s="21">
        <f t="shared" si="28"/>
        <v>1305.4911999999999</v>
      </c>
      <c r="R25" s="27">
        <v>104000</v>
      </c>
      <c r="S25" s="27">
        <f t="shared" si="34"/>
        <v>15720</v>
      </c>
      <c r="T25" s="27">
        <f t="shared" si="35"/>
        <v>20160</v>
      </c>
      <c r="U25" s="28">
        <f>U24+30</f>
        <v>1310</v>
      </c>
      <c r="V25" s="29">
        <v>1680</v>
      </c>
      <c r="W25" s="27">
        <f t="shared" si="7"/>
        <v>16080</v>
      </c>
      <c r="X25" s="27">
        <f t="shared" si="12"/>
        <v>20640</v>
      </c>
      <c r="Y25" s="28">
        <v>1340</v>
      </c>
      <c r="Z25" s="29">
        <v>1720</v>
      </c>
      <c r="AB25" s="27">
        <v>104000</v>
      </c>
      <c r="AC25" s="67">
        <f t="shared" ref="AC25:AC63" si="36">K25</f>
        <v>15063.359999999999</v>
      </c>
      <c r="AD25" s="67">
        <f t="shared" si="17"/>
        <v>19216.8</v>
      </c>
      <c r="AE25" s="67">
        <f>AC25/12</f>
        <v>1255.28</v>
      </c>
      <c r="AF25" s="67">
        <f t="shared" si="19"/>
        <v>1601.4</v>
      </c>
      <c r="AH25" s="27">
        <v>104000</v>
      </c>
      <c r="AI25" s="27">
        <f t="shared" si="30"/>
        <v>15063.359999999999</v>
      </c>
      <c r="AJ25" s="27">
        <f t="shared" si="31"/>
        <v>15063.359999999999</v>
      </c>
      <c r="AK25" s="27">
        <f t="shared" si="32"/>
        <v>1255.28</v>
      </c>
      <c r="AL25" s="27">
        <f t="shared" si="33"/>
        <v>1255.28</v>
      </c>
    </row>
    <row r="26" spans="1:38">
      <c r="A26" s="15">
        <f t="shared" si="15"/>
        <v>106000</v>
      </c>
      <c r="B26" s="16">
        <v>1141.2666666666676</v>
      </c>
      <c r="C26" s="17">
        <f t="shared" si="0"/>
        <v>13695.200000000012</v>
      </c>
      <c r="D26" s="18">
        <f t="shared" si="1"/>
        <v>0.12920000000000012</v>
      </c>
      <c r="E26" s="19">
        <v>0.12920000000000012</v>
      </c>
      <c r="F26" s="20">
        <f t="shared" si="8"/>
        <v>0.129</v>
      </c>
      <c r="G26" s="20">
        <f t="shared" si="9"/>
        <v>0.14199999999999999</v>
      </c>
      <c r="H26" s="21">
        <f t="shared" si="10"/>
        <v>15051.999999999998</v>
      </c>
      <c r="I26" s="21">
        <f t="shared" si="11"/>
        <v>1254.3333333333333</v>
      </c>
      <c r="J26" s="109">
        <f t="shared" si="25"/>
        <v>0.14484</v>
      </c>
      <c r="K26" s="21">
        <f t="shared" si="29"/>
        <v>15353.039999999999</v>
      </c>
      <c r="L26" s="21">
        <f t="shared" si="24"/>
        <v>1279.4199999999998</v>
      </c>
      <c r="M26" s="109">
        <f t="shared" si="26"/>
        <v>0.15063360000000001</v>
      </c>
      <c r="N26" s="21">
        <f t="shared" si="27"/>
        <v>15967.161599999999</v>
      </c>
      <c r="O26" s="21">
        <f t="shared" si="28"/>
        <v>1330.5968</v>
      </c>
      <c r="R26" s="27">
        <v>106000</v>
      </c>
      <c r="S26" s="27">
        <f t="shared" si="34"/>
        <v>16080</v>
      </c>
      <c r="T26" s="27">
        <f t="shared" si="35"/>
        <v>20640</v>
      </c>
      <c r="U26" s="28">
        <f>U25+30</f>
        <v>1340</v>
      </c>
      <c r="V26" s="29">
        <v>1720</v>
      </c>
      <c r="W26" s="27">
        <f t="shared" si="7"/>
        <v>16500</v>
      </c>
      <c r="X26" s="27">
        <f t="shared" si="12"/>
        <v>21180</v>
      </c>
      <c r="Y26" s="28">
        <v>1375</v>
      </c>
      <c r="Z26" s="29">
        <v>1765</v>
      </c>
      <c r="AB26" s="27">
        <v>106000</v>
      </c>
      <c r="AC26" s="67">
        <f t="shared" si="36"/>
        <v>15353.039999999999</v>
      </c>
      <c r="AD26" s="67">
        <f t="shared" si="17"/>
        <v>19216.8</v>
      </c>
      <c r="AE26" s="67">
        <f t="shared" si="18"/>
        <v>1255.28</v>
      </c>
      <c r="AF26" s="67">
        <f t="shared" si="19"/>
        <v>1601.4</v>
      </c>
      <c r="AH26" s="27">
        <v>106000</v>
      </c>
      <c r="AI26" s="27">
        <f t="shared" si="30"/>
        <v>15353.039999999999</v>
      </c>
      <c r="AJ26" s="27">
        <f t="shared" si="31"/>
        <v>15353.039999999999</v>
      </c>
      <c r="AK26" s="27">
        <f t="shared" si="32"/>
        <v>1279.4199999999998</v>
      </c>
      <c r="AL26" s="27">
        <f t="shared" si="33"/>
        <v>1279.4199999999998</v>
      </c>
    </row>
    <row r="27" spans="1:38">
      <c r="A27" s="15">
        <f t="shared" si="15"/>
        <v>108000</v>
      </c>
      <c r="B27" s="16">
        <v>1166.4000000000001</v>
      </c>
      <c r="C27" s="17">
        <f t="shared" si="0"/>
        <v>13996.800000000001</v>
      </c>
      <c r="D27" s="18">
        <f t="shared" si="1"/>
        <v>0.12960000000000002</v>
      </c>
      <c r="E27" s="19">
        <v>0.12960000000000002</v>
      </c>
      <c r="F27" s="20">
        <f t="shared" si="8"/>
        <v>0.13</v>
      </c>
      <c r="G27" s="20">
        <f t="shared" si="9"/>
        <v>0.14299999999999999</v>
      </c>
      <c r="H27" s="21">
        <f t="shared" si="10"/>
        <v>15443.999999999998</v>
      </c>
      <c r="I27" s="21">
        <f t="shared" si="11"/>
        <v>1286.9999999999998</v>
      </c>
      <c r="J27" s="109">
        <f t="shared" si="25"/>
        <v>0.14585999999999999</v>
      </c>
      <c r="K27" s="21">
        <f t="shared" si="29"/>
        <v>15752.88</v>
      </c>
      <c r="L27" s="21">
        <f t="shared" si="24"/>
        <v>1312.74</v>
      </c>
      <c r="M27" s="109">
        <f t="shared" si="26"/>
        <v>0.15169440000000001</v>
      </c>
      <c r="N27" s="21">
        <f t="shared" si="27"/>
        <v>16382.995199999999</v>
      </c>
      <c r="O27" s="21">
        <f t="shared" si="28"/>
        <v>1365.2495999999999</v>
      </c>
      <c r="R27" s="27">
        <v>108000</v>
      </c>
      <c r="S27" s="27">
        <f t="shared" si="34"/>
        <v>16440</v>
      </c>
      <c r="T27" s="27">
        <f t="shared" si="35"/>
        <v>21120</v>
      </c>
      <c r="U27" s="28">
        <f>U26+30</f>
        <v>1370</v>
      </c>
      <c r="V27" s="29">
        <v>1760</v>
      </c>
      <c r="W27" s="27">
        <f t="shared" si="7"/>
        <v>16860</v>
      </c>
      <c r="X27" s="27">
        <f t="shared" si="12"/>
        <v>21720</v>
      </c>
      <c r="Y27" s="28">
        <v>1405</v>
      </c>
      <c r="Z27" s="29">
        <v>1810</v>
      </c>
      <c r="AB27" s="27">
        <v>108000</v>
      </c>
      <c r="AC27" s="67">
        <f t="shared" si="36"/>
        <v>15752.88</v>
      </c>
      <c r="AD27" s="67">
        <f t="shared" si="17"/>
        <v>19216.8</v>
      </c>
      <c r="AE27" s="67">
        <f t="shared" si="18"/>
        <v>1255.28</v>
      </c>
      <c r="AF27" s="67">
        <f t="shared" si="19"/>
        <v>1601.4</v>
      </c>
      <c r="AH27" s="27">
        <v>108000</v>
      </c>
      <c r="AI27" s="27">
        <f t="shared" si="30"/>
        <v>15752.88</v>
      </c>
      <c r="AJ27" s="27">
        <f t="shared" si="31"/>
        <v>15752.88</v>
      </c>
      <c r="AK27" s="27">
        <f t="shared" si="32"/>
        <v>1312.74</v>
      </c>
      <c r="AL27" s="27">
        <f t="shared" si="33"/>
        <v>1312.74</v>
      </c>
    </row>
    <row r="28" spans="1:38">
      <c r="A28" s="15">
        <f t="shared" si="15"/>
        <v>110000</v>
      </c>
      <c r="B28" s="16">
        <v>1191.6666666666677</v>
      </c>
      <c r="C28" s="17">
        <f t="shared" si="0"/>
        <v>14300.000000000011</v>
      </c>
      <c r="D28" s="18">
        <f t="shared" si="1"/>
        <v>0.13000000000000009</v>
      </c>
      <c r="E28" s="19">
        <v>0.13000000000000009</v>
      </c>
      <c r="F28" s="20">
        <f t="shared" si="8"/>
        <v>0.13</v>
      </c>
      <c r="G28" s="20">
        <f t="shared" si="9"/>
        <v>0.14299999999999999</v>
      </c>
      <c r="H28" s="21">
        <f t="shared" si="10"/>
        <v>15729.999999999998</v>
      </c>
      <c r="I28" s="21">
        <f t="shared" si="11"/>
        <v>1310.8333333333333</v>
      </c>
      <c r="J28" s="109">
        <f t="shared" si="25"/>
        <v>0.14585999999999999</v>
      </c>
      <c r="K28" s="21">
        <f t="shared" si="29"/>
        <v>16044.599999999999</v>
      </c>
      <c r="L28" s="21">
        <f t="shared" si="24"/>
        <v>1337.05</v>
      </c>
      <c r="M28" s="109">
        <f t="shared" si="26"/>
        <v>0.15169439999999998</v>
      </c>
      <c r="N28" s="21">
        <f t="shared" si="27"/>
        <v>16686.383999999998</v>
      </c>
      <c r="O28" s="21">
        <f t="shared" si="28"/>
        <v>1390.5319999999999</v>
      </c>
      <c r="R28" s="27">
        <v>110000</v>
      </c>
      <c r="S28" s="27">
        <f t="shared" si="34"/>
        <v>16800</v>
      </c>
      <c r="T28" s="27">
        <f t="shared" si="35"/>
        <v>21600</v>
      </c>
      <c r="U28" s="28">
        <v>1400</v>
      </c>
      <c r="V28" s="29">
        <v>1800</v>
      </c>
      <c r="W28" s="27">
        <f t="shared" si="7"/>
        <v>17280</v>
      </c>
      <c r="X28" s="27">
        <f t="shared" si="12"/>
        <v>22260</v>
      </c>
      <c r="Y28" s="28">
        <v>1440</v>
      </c>
      <c r="Z28" s="29">
        <v>1855</v>
      </c>
      <c r="AB28" s="27">
        <v>110000</v>
      </c>
      <c r="AC28" s="67">
        <f t="shared" si="36"/>
        <v>16044.599999999999</v>
      </c>
      <c r="AD28" s="67">
        <f t="shared" si="17"/>
        <v>19216.8</v>
      </c>
      <c r="AE28" s="67">
        <f t="shared" si="18"/>
        <v>1255.28</v>
      </c>
      <c r="AF28" s="67">
        <f t="shared" si="19"/>
        <v>1601.4</v>
      </c>
      <c r="AH28" s="27">
        <v>110000</v>
      </c>
      <c r="AI28" s="27">
        <f t="shared" si="30"/>
        <v>16044.599999999999</v>
      </c>
      <c r="AJ28" s="27">
        <f t="shared" si="31"/>
        <v>16044.599999999999</v>
      </c>
      <c r="AK28" s="27">
        <f t="shared" si="32"/>
        <v>1337.05</v>
      </c>
      <c r="AL28" s="27">
        <f t="shared" si="33"/>
        <v>1337.05</v>
      </c>
    </row>
    <row r="29" spans="1:38">
      <c r="A29" s="15">
        <f t="shared" si="15"/>
        <v>112000</v>
      </c>
      <c r="B29" s="16">
        <v>1217.0666666666677</v>
      </c>
      <c r="C29" s="17">
        <f t="shared" si="0"/>
        <v>14604.800000000014</v>
      </c>
      <c r="D29" s="18">
        <f t="shared" si="1"/>
        <v>0.13040000000000013</v>
      </c>
      <c r="E29" s="19">
        <v>0.13040000000000013</v>
      </c>
      <c r="F29" s="20">
        <f t="shared" si="8"/>
        <v>0.13</v>
      </c>
      <c r="G29" s="20">
        <f t="shared" si="9"/>
        <v>0.14299999999999999</v>
      </c>
      <c r="H29" s="21">
        <f t="shared" si="10"/>
        <v>16015.999999999998</v>
      </c>
      <c r="I29" s="21">
        <f t="shared" si="11"/>
        <v>1334.6666666666665</v>
      </c>
      <c r="J29" s="109">
        <f t="shared" si="25"/>
        <v>0.14585999999999999</v>
      </c>
      <c r="K29" s="21">
        <f t="shared" si="29"/>
        <v>16336.319999999998</v>
      </c>
      <c r="L29" s="21">
        <f t="shared" si="24"/>
        <v>1361.36</v>
      </c>
      <c r="M29" s="109">
        <f t="shared" si="26"/>
        <v>0.15169439999999998</v>
      </c>
      <c r="N29" s="21">
        <f t="shared" si="27"/>
        <v>16989.772799999999</v>
      </c>
      <c r="O29" s="21">
        <f t="shared" si="28"/>
        <v>1415.8144</v>
      </c>
      <c r="R29" s="27">
        <v>112000</v>
      </c>
      <c r="S29" s="27">
        <f t="shared" si="34"/>
        <v>17160</v>
      </c>
      <c r="T29" s="27">
        <f t="shared" si="35"/>
        <v>22080</v>
      </c>
      <c r="U29" s="28">
        <f>U28+30</f>
        <v>1430</v>
      </c>
      <c r="V29" s="29">
        <v>1840</v>
      </c>
      <c r="W29" s="27">
        <f t="shared" si="7"/>
        <v>17640</v>
      </c>
      <c r="X29" s="27">
        <f t="shared" si="12"/>
        <v>22800</v>
      </c>
      <c r="Y29" s="28">
        <v>1470</v>
      </c>
      <c r="Z29" s="29">
        <v>1900</v>
      </c>
      <c r="AB29" s="27">
        <v>112000</v>
      </c>
      <c r="AC29" s="67">
        <f t="shared" si="36"/>
        <v>16336.319999999998</v>
      </c>
      <c r="AD29" s="67">
        <f t="shared" si="17"/>
        <v>19216.8</v>
      </c>
      <c r="AE29" s="67">
        <f t="shared" si="18"/>
        <v>1255.28</v>
      </c>
      <c r="AF29" s="67">
        <f t="shared" si="19"/>
        <v>1601.4</v>
      </c>
      <c r="AH29" s="27">
        <v>112000</v>
      </c>
      <c r="AI29" s="27">
        <f t="shared" si="30"/>
        <v>16336.319999999998</v>
      </c>
      <c r="AJ29" s="27">
        <f t="shared" si="31"/>
        <v>16336.319999999998</v>
      </c>
      <c r="AK29" s="27">
        <f t="shared" si="32"/>
        <v>1361.36</v>
      </c>
      <c r="AL29" s="27">
        <f t="shared" si="33"/>
        <v>1361.36</v>
      </c>
    </row>
    <row r="30" spans="1:38">
      <c r="A30" s="15">
        <f t="shared" si="15"/>
        <v>114000</v>
      </c>
      <c r="B30" s="16">
        <v>1242.5999999999999</v>
      </c>
      <c r="C30" s="17">
        <f t="shared" si="0"/>
        <v>14911.199999999999</v>
      </c>
      <c r="D30" s="18">
        <f t="shared" si="1"/>
        <v>0.1308</v>
      </c>
      <c r="E30" s="19">
        <v>0.1308</v>
      </c>
      <c r="F30" s="20">
        <f t="shared" si="8"/>
        <v>0.13100000000000001</v>
      </c>
      <c r="G30" s="20">
        <f t="shared" si="9"/>
        <v>0.14399999999999999</v>
      </c>
      <c r="H30" s="21">
        <f t="shared" si="10"/>
        <v>16416</v>
      </c>
      <c r="I30" s="21">
        <f t="shared" si="11"/>
        <v>1368</v>
      </c>
      <c r="J30" s="110">
        <f t="shared" si="25"/>
        <v>0.14688000000000001</v>
      </c>
      <c r="K30" s="21">
        <f t="shared" si="29"/>
        <v>16744.32</v>
      </c>
      <c r="L30" s="21">
        <f t="shared" si="24"/>
        <v>1395.36</v>
      </c>
      <c r="M30" s="109">
        <f t="shared" si="26"/>
        <v>0.15275519999999998</v>
      </c>
      <c r="N30" s="21">
        <f t="shared" si="27"/>
        <v>17414.092799999999</v>
      </c>
      <c r="O30" s="21">
        <f t="shared" si="28"/>
        <v>1451.1743999999999</v>
      </c>
      <c r="R30" s="27">
        <v>114000</v>
      </c>
      <c r="S30" s="27">
        <f t="shared" si="34"/>
        <v>17520</v>
      </c>
      <c r="T30" s="27">
        <f t="shared" si="35"/>
        <v>22320</v>
      </c>
      <c r="U30" s="28">
        <f>U29+30</f>
        <v>1460</v>
      </c>
      <c r="V30" s="29">
        <v>1860</v>
      </c>
      <c r="W30" s="27">
        <f t="shared" si="7"/>
        <v>18060</v>
      </c>
      <c r="X30" s="27">
        <f t="shared" si="12"/>
        <v>23340</v>
      </c>
      <c r="Y30" s="28">
        <v>1505</v>
      </c>
      <c r="Z30" s="29">
        <v>1945</v>
      </c>
      <c r="AB30" s="27">
        <v>114000</v>
      </c>
      <c r="AC30" s="67">
        <f t="shared" si="36"/>
        <v>16744.32</v>
      </c>
      <c r="AD30" s="67">
        <f t="shared" si="17"/>
        <v>19216.8</v>
      </c>
      <c r="AE30" s="67">
        <f t="shared" si="18"/>
        <v>1255.28</v>
      </c>
      <c r="AF30" s="67">
        <f t="shared" si="19"/>
        <v>1601.4</v>
      </c>
      <c r="AH30" s="27">
        <v>114000</v>
      </c>
      <c r="AI30" s="27">
        <f t="shared" si="30"/>
        <v>16744.32</v>
      </c>
      <c r="AJ30" s="27">
        <f t="shared" si="31"/>
        <v>16744.32</v>
      </c>
      <c r="AK30" s="27">
        <f t="shared" si="32"/>
        <v>1395.36</v>
      </c>
      <c r="AL30" s="27">
        <f t="shared" si="33"/>
        <v>1395.36</v>
      </c>
    </row>
    <row r="31" spans="1:38">
      <c r="A31" s="15">
        <f t="shared" si="15"/>
        <v>116000</v>
      </c>
      <c r="B31" s="16">
        <v>1268.266666666668</v>
      </c>
      <c r="C31" s="17">
        <f t="shared" si="0"/>
        <v>15219.200000000015</v>
      </c>
      <c r="D31" s="18">
        <f t="shared" si="1"/>
        <v>0.13120000000000012</v>
      </c>
      <c r="E31" s="19">
        <v>0.13120000000000012</v>
      </c>
      <c r="F31" s="20">
        <f t="shared" si="8"/>
        <v>0.13100000000000001</v>
      </c>
      <c r="G31" s="20">
        <f t="shared" si="9"/>
        <v>0.14399999999999999</v>
      </c>
      <c r="H31" s="21">
        <f t="shared" si="10"/>
        <v>16704</v>
      </c>
      <c r="I31" s="21">
        <f t="shared" si="11"/>
        <v>1392</v>
      </c>
      <c r="J31" s="109">
        <f>K31/A31</f>
        <v>0.14688000000000001</v>
      </c>
      <c r="K31" s="21">
        <f t="shared" si="29"/>
        <v>17038.080000000002</v>
      </c>
      <c r="L31" s="21">
        <f t="shared" si="24"/>
        <v>1419.8400000000001</v>
      </c>
      <c r="M31" s="109">
        <f t="shared" si="26"/>
        <v>0.15275520000000001</v>
      </c>
      <c r="N31" s="21">
        <f t="shared" si="27"/>
        <v>17719.603200000001</v>
      </c>
      <c r="O31" s="21">
        <f t="shared" si="28"/>
        <v>1476.6336000000001</v>
      </c>
      <c r="R31" s="27">
        <v>116000</v>
      </c>
      <c r="S31" s="27">
        <f t="shared" si="34"/>
        <v>17880</v>
      </c>
      <c r="T31" s="27">
        <f t="shared" si="35"/>
        <v>23040</v>
      </c>
      <c r="U31" s="28">
        <f>U30+30</f>
        <v>1490</v>
      </c>
      <c r="V31" s="29">
        <v>1920</v>
      </c>
      <c r="W31" s="27">
        <f t="shared" si="7"/>
        <v>18420</v>
      </c>
      <c r="X31" s="27">
        <f t="shared" si="12"/>
        <v>23880</v>
      </c>
      <c r="Y31" s="28">
        <f>Y30+30</f>
        <v>1535</v>
      </c>
      <c r="Z31" s="29">
        <v>1990</v>
      </c>
      <c r="AB31" s="27">
        <v>116000</v>
      </c>
      <c r="AC31" s="67">
        <f t="shared" si="36"/>
        <v>17038.080000000002</v>
      </c>
      <c r="AD31" s="67">
        <f t="shared" si="17"/>
        <v>19216.8</v>
      </c>
      <c r="AE31" s="67">
        <f t="shared" si="18"/>
        <v>1255.28</v>
      </c>
      <c r="AF31" s="67">
        <f t="shared" si="19"/>
        <v>1601.4</v>
      </c>
      <c r="AH31" s="27">
        <v>116000</v>
      </c>
      <c r="AI31" s="27">
        <f t="shared" si="30"/>
        <v>17038.080000000002</v>
      </c>
      <c r="AJ31" s="27">
        <f t="shared" si="31"/>
        <v>17038.080000000002</v>
      </c>
      <c r="AK31" s="27">
        <f t="shared" si="32"/>
        <v>1419.8400000000001</v>
      </c>
      <c r="AL31" s="27">
        <f t="shared" si="33"/>
        <v>1419.8400000000001</v>
      </c>
    </row>
    <row r="32" spans="1:38">
      <c r="A32" s="15">
        <f t="shared" si="15"/>
        <v>118000</v>
      </c>
      <c r="B32" s="16">
        <v>1294.0666666666682</v>
      </c>
      <c r="C32" s="17">
        <f t="shared" si="0"/>
        <v>15528.800000000017</v>
      </c>
      <c r="D32" s="18">
        <f t="shared" si="1"/>
        <v>0.13160000000000016</v>
      </c>
      <c r="E32" s="19">
        <v>0.13160000000000016</v>
      </c>
      <c r="F32" s="20">
        <f t="shared" si="8"/>
        <v>0.13200000000000001</v>
      </c>
      <c r="G32" s="20">
        <f t="shared" si="9"/>
        <v>0.14499999999999999</v>
      </c>
      <c r="H32" s="21">
        <f t="shared" si="10"/>
        <v>17110</v>
      </c>
      <c r="I32" s="21">
        <f t="shared" si="11"/>
        <v>1425.8333333333333</v>
      </c>
      <c r="J32" s="109">
        <f>K32/A32</f>
        <v>0.1479</v>
      </c>
      <c r="K32" s="21">
        <f t="shared" si="29"/>
        <v>17452.2</v>
      </c>
      <c r="L32" s="21">
        <f t="shared" si="24"/>
        <v>1454.3500000000001</v>
      </c>
      <c r="M32" s="109">
        <f t="shared" si="26"/>
        <v>0.15381600000000001</v>
      </c>
      <c r="N32" s="21">
        <f t="shared" si="27"/>
        <v>18150.288</v>
      </c>
      <c r="O32" s="21">
        <f t="shared" si="28"/>
        <v>1512.5240000000001</v>
      </c>
      <c r="R32" s="27">
        <v>118000</v>
      </c>
      <c r="S32" s="27">
        <f t="shared" si="34"/>
        <v>18240</v>
      </c>
      <c r="T32" s="27">
        <f t="shared" si="35"/>
        <v>23520</v>
      </c>
      <c r="U32" s="28">
        <f>U31+30</f>
        <v>1520</v>
      </c>
      <c r="V32" s="29">
        <v>1960</v>
      </c>
      <c r="W32" s="27">
        <f t="shared" si="7"/>
        <v>18840</v>
      </c>
      <c r="X32" s="27">
        <f t="shared" si="12"/>
        <v>24420</v>
      </c>
      <c r="Y32" s="28">
        <v>1570</v>
      </c>
      <c r="Z32" s="29">
        <v>2035</v>
      </c>
      <c r="AB32" s="27">
        <v>118000</v>
      </c>
      <c r="AC32" s="67">
        <f t="shared" si="36"/>
        <v>17452.2</v>
      </c>
      <c r="AD32" s="67">
        <f t="shared" si="17"/>
        <v>19216.8</v>
      </c>
      <c r="AE32" s="67">
        <f t="shared" si="18"/>
        <v>1255.28</v>
      </c>
      <c r="AF32" s="67">
        <f t="shared" si="19"/>
        <v>1601.4</v>
      </c>
      <c r="AH32" s="27">
        <v>118000</v>
      </c>
      <c r="AI32" s="27">
        <f t="shared" si="30"/>
        <v>17452.2</v>
      </c>
      <c r="AJ32" s="27">
        <f t="shared" si="31"/>
        <v>17452.2</v>
      </c>
      <c r="AK32" s="27">
        <f t="shared" si="32"/>
        <v>1454.3500000000001</v>
      </c>
      <c r="AL32" s="27">
        <f t="shared" si="33"/>
        <v>1454.3500000000001</v>
      </c>
    </row>
    <row r="33" spans="1:38">
      <c r="A33" s="15">
        <f t="shared" si="15"/>
        <v>120000</v>
      </c>
      <c r="B33" s="16">
        <v>1320</v>
      </c>
      <c r="C33" s="17">
        <f t="shared" si="0"/>
        <v>15840</v>
      </c>
      <c r="D33" s="18">
        <f t="shared" si="1"/>
        <v>0.13200000000000001</v>
      </c>
      <c r="E33" s="19">
        <v>0.13200000000000001</v>
      </c>
      <c r="F33" s="20">
        <f t="shared" si="8"/>
        <v>0.13200000000000001</v>
      </c>
      <c r="G33" s="20">
        <f t="shared" si="9"/>
        <v>0.14499999999999999</v>
      </c>
      <c r="H33" s="21">
        <f t="shared" si="10"/>
        <v>17400</v>
      </c>
      <c r="I33" s="21">
        <f t="shared" si="11"/>
        <v>1450</v>
      </c>
      <c r="J33" s="109">
        <f t="shared" si="25"/>
        <v>0.1479</v>
      </c>
      <c r="K33" s="21">
        <f t="shared" si="29"/>
        <v>17748</v>
      </c>
      <c r="L33" s="21">
        <f t="shared" si="24"/>
        <v>1479</v>
      </c>
      <c r="M33" s="109">
        <f t="shared" si="26"/>
        <v>0.15381600000000001</v>
      </c>
      <c r="N33" s="21">
        <f t="shared" si="27"/>
        <v>18457.920000000002</v>
      </c>
      <c r="O33" s="21">
        <f t="shared" si="28"/>
        <v>1538.16</v>
      </c>
      <c r="R33" s="30">
        <v>120000</v>
      </c>
      <c r="S33" s="27">
        <f t="shared" si="34"/>
        <v>18600</v>
      </c>
      <c r="T33" s="27">
        <f t="shared" si="35"/>
        <v>24000</v>
      </c>
      <c r="U33" s="31">
        <v>1550</v>
      </c>
      <c r="V33" s="32">
        <v>2000</v>
      </c>
      <c r="W33" s="27">
        <f t="shared" si="7"/>
        <v>19200</v>
      </c>
      <c r="X33" s="27">
        <f t="shared" si="12"/>
        <v>24960</v>
      </c>
      <c r="Y33" s="31">
        <v>1600</v>
      </c>
      <c r="Z33" s="32">
        <v>2080</v>
      </c>
      <c r="AB33" s="30">
        <v>120000</v>
      </c>
      <c r="AC33" s="67">
        <f t="shared" si="36"/>
        <v>17748</v>
      </c>
      <c r="AD33" s="67">
        <f t="shared" ref="AD33:AD36" si="37">AD32</f>
        <v>19216.8</v>
      </c>
      <c r="AE33" s="67">
        <f t="shared" ref="AE33:AE37" si="38">AE32</f>
        <v>1255.28</v>
      </c>
      <c r="AF33" s="67">
        <f t="shared" ref="AF33:AF36" si="39">AF32</f>
        <v>1601.4</v>
      </c>
      <c r="AH33" s="30">
        <v>120000</v>
      </c>
      <c r="AI33" s="27">
        <f t="shared" si="30"/>
        <v>17748</v>
      </c>
      <c r="AJ33" s="27">
        <f t="shared" si="31"/>
        <v>17748</v>
      </c>
      <c r="AK33" s="27">
        <f t="shared" si="32"/>
        <v>1479</v>
      </c>
      <c r="AL33" s="27">
        <f t="shared" si="33"/>
        <v>1479</v>
      </c>
    </row>
    <row r="34" spans="1:38">
      <c r="A34" s="15">
        <f t="shared" si="15"/>
        <v>122000</v>
      </c>
      <c r="B34" s="17">
        <v>1346.0666666666687</v>
      </c>
      <c r="C34" s="17">
        <f t="shared" si="0"/>
        <v>16152.800000000025</v>
      </c>
      <c r="D34" s="18">
        <f t="shared" si="1"/>
        <v>0.13240000000000021</v>
      </c>
      <c r="E34" s="19">
        <v>0.13240000000000021</v>
      </c>
      <c r="F34" s="20">
        <f t="shared" si="8"/>
        <v>0.13200000000000001</v>
      </c>
      <c r="G34" s="20">
        <f t="shared" si="9"/>
        <v>0.14499999999999999</v>
      </c>
      <c r="H34" s="21">
        <f t="shared" si="10"/>
        <v>17690</v>
      </c>
      <c r="I34" s="21">
        <f t="shared" si="11"/>
        <v>1474.1666666666667</v>
      </c>
      <c r="J34" s="109">
        <f t="shared" si="25"/>
        <v>0.1479</v>
      </c>
      <c r="K34" s="21">
        <f t="shared" si="29"/>
        <v>18043.8</v>
      </c>
      <c r="L34" s="21">
        <f t="shared" si="24"/>
        <v>1503.6499999999999</v>
      </c>
      <c r="M34" s="109">
        <f t="shared" si="26"/>
        <v>0.15381600000000001</v>
      </c>
      <c r="N34" s="21">
        <f t="shared" si="27"/>
        <v>18765.552</v>
      </c>
      <c r="O34" s="21">
        <f t="shared" si="28"/>
        <v>1563.796</v>
      </c>
      <c r="R34" s="27">
        <v>122000</v>
      </c>
      <c r="S34" s="27">
        <f t="shared" si="34"/>
        <v>18960</v>
      </c>
      <c r="T34" s="27">
        <f t="shared" si="35"/>
        <v>24480</v>
      </c>
      <c r="U34" s="33">
        <f>U33+30</f>
        <v>1580</v>
      </c>
      <c r="V34" s="34">
        <v>2040</v>
      </c>
      <c r="W34" s="27">
        <f t="shared" si="7"/>
        <v>19620</v>
      </c>
      <c r="X34" s="27">
        <f t="shared" si="12"/>
        <v>25500</v>
      </c>
      <c r="Y34" s="33">
        <v>1635</v>
      </c>
      <c r="Z34" s="34">
        <v>2125</v>
      </c>
      <c r="AB34" s="27">
        <v>122000</v>
      </c>
      <c r="AC34" s="67">
        <f t="shared" si="36"/>
        <v>18043.8</v>
      </c>
      <c r="AD34" s="67">
        <f t="shared" si="37"/>
        <v>19216.8</v>
      </c>
      <c r="AE34" s="67">
        <f t="shared" si="38"/>
        <v>1255.28</v>
      </c>
      <c r="AF34" s="67">
        <f t="shared" si="39"/>
        <v>1601.4</v>
      </c>
      <c r="AH34" s="27">
        <v>122000</v>
      </c>
      <c r="AI34" s="27">
        <f t="shared" si="30"/>
        <v>18043.8</v>
      </c>
      <c r="AJ34" s="27">
        <f t="shared" si="31"/>
        <v>18043.8</v>
      </c>
      <c r="AK34" s="27">
        <f t="shared" si="32"/>
        <v>1503.6499999999999</v>
      </c>
      <c r="AL34" s="27">
        <f t="shared" si="33"/>
        <v>1503.6499999999999</v>
      </c>
    </row>
    <row r="35" spans="1:38">
      <c r="A35" s="15">
        <f t="shared" si="15"/>
        <v>124000</v>
      </c>
      <c r="B35" s="17">
        <v>1372.2666666666685</v>
      </c>
      <c r="C35" s="17">
        <f t="shared" ref="C35:C63" si="40">+B35*12</f>
        <v>16467.200000000023</v>
      </c>
      <c r="D35" s="18">
        <f t="shared" ref="D35:D63" si="41">+C35/A35</f>
        <v>0.1328000000000002</v>
      </c>
      <c r="E35" s="19">
        <v>0.1328000000000002</v>
      </c>
      <c r="F35" s="20">
        <f t="shared" si="8"/>
        <v>0.13300000000000001</v>
      </c>
      <c r="G35" s="20">
        <f t="shared" si="9"/>
        <v>0.14599999999999999</v>
      </c>
      <c r="H35" s="21">
        <f t="shared" ref="H35:H63" si="42">A35*G35</f>
        <v>18104</v>
      </c>
      <c r="I35" s="21">
        <f t="shared" si="11"/>
        <v>1508.6666666666667</v>
      </c>
      <c r="J35" s="109">
        <f t="shared" si="25"/>
        <v>0.14892000000000002</v>
      </c>
      <c r="K35" s="21">
        <f t="shared" si="29"/>
        <v>18466.080000000002</v>
      </c>
      <c r="L35" s="21">
        <f t="shared" si="24"/>
        <v>1538.8400000000001</v>
      </c>
      <c r="M35" s="109">
        <f t="shared" si="26"/>
        <v>0.15487680000000004</v>
      </c>
      <c r="N35" s="21">
        <f t="shared" si="27"/>
        <v>19204.723200000004</v>
      </c>
      <c r="O35" s="21">
        <f t="shared" si="28"/>
        <v>1600.3936000000003</v>
      </c>
      <c r="R35" s="27">
        <v>124000</v>
      </c>
      <c r="S35" s="27">
        <f t="shared" si="34"/>
        <v>19320</v>
      </c>
      <c r="T35" s="27">
        <f t="shared" si="35"/>
        <v>24960</v>
      </c>
      <c r="U35" s="33">
        <f>U34+30</f>
        <v>1610</v>
      </c>
      <c r="V35" s="34">
        <v>2080</v>
      </c>
      <c r="W35" s="27">
        <f t="shared" si="7"/>
        <v>19980</v>
      </c>
      <c r="X35" s="27">
        <f t="shared" si="12"/>
        <v>26040</v>
      </c>
      <c r="Y35" s="33">
        <v>1665</v>
      </c>
      <c r="Z35" s="34">
        <v>2170</v>
      </c>
      <c r="AB35" s="27">
        <v>124000</v>
      </c>
      <c r="AC35" s="67">
        <f t="shared" si="36"/>
        <v>18466.080000000002</v>
      </c>
      <c r="AD35" s="67">
        <f t="shared" si="37"/>
        <v>19216.8</v>
      </c>
      <c r="AE35" s="67">
        <f t="shared" si="38"/>
        <v>1255.28</v>
      </c>
      <c r="AF35" s="67">
        <f t="shared" si="39"/>
        <v>1601.4</v>
      </c>
      <c r="AH35" s="27">
        <v>124000</v>
      </c>
      <c r="AI35" s="27">
        <f t="shared" si="30"/>
        <v>18466.080000000002</v>
      </c>
      <c r="AJ35" s="27">
        <f t="shared" si="31"/>
        <v>18466.080000000002</v>
      </c>
      <c r="AK35" s="27">
        <f t="shared" si="32"/>
        <v>1538.8400000000001</v>
      </c>
      <c r="AL35" s="27">
        <f t="shared" si="33"/>
        <v>1538.8400000000001</v>
      </c>
    </row>
    <row r="36" spans="1:38">
      <c r="A36" s="15">
        <f t="shared" si="15"/>
        <v>126000</v>
      </c>
      <c r="B36" s="17">
        <v>1398.6</v>
      </c>
      <c r="C36" s="17">
        <f t="shared" si="40"/>
        <v>16783.199999999997</v>
      </c>
      <c r="D36" s="18">
        <f t="shared" si="41"/>
        <v>0.13319999999999999</v>
      </c>
      <c r="E36" s="19">
        <v>0.13319999999999999</v>
      </c>
      <c r="F36" s="20">
        <f t="shared" si="8"/>
        <v>0.13300000000000001</v>
      </c>
      <c r="G36" s="20">
        <f t="shared" si="9"/>
        <v>0.14599999999999999</v>
      </c>
      <c r="H36" s="21">
        <f t="shared" si="42"/>
        <v>18396</v>
      </c>
      <c r="I36" s="21">
        <f t="shared" si="11"/>
        <v>1533</v>
      </c>
      <c r="J36" s="109">
        <f t="shared" si="25"/>
        <v>0.14892000000000002</v>
      </c>
      <c r="K36" s="21">
        <f t="shared" si="29"/>
        <v>18763.920000000002</v>
      </c>
      <c r="L36" s="21">
        <f t="shared" si="24"/>
        <v>1563.66</v>
      </c>
      <c r="M36" s="109">
        <f t="shared" si="26"/>
        <v>0.15487680000000004</v>
      </c>
      <c r="N36" s="21">
        <f t="shared" si="27"/>
        <v>19514.476800000004</v>
      </c>
      <c r="O36" s="21">
        <f t="shared" si="28"/>
        <v>1626.2064000000003</v>
      </c>
      <c r="R36" s="27">
        <v>126000</v>
      </c>
      <c r="S36" s="27">
        <f t="shared" si="34"/>
        <v>19680</v>
      </c>
      <c r="T36" s="27">
        <f t="shared" si="35"/>
        <v>25440</v>
      </c>
      <c r="U36" s="33">
        <f>U35+30</f>
        <v>1640</v>
      </c>
      <c r="V36" s="34">
        <v>2120</v>
      </c>
      <c r="W36" s="27">
        <f t="shared" si="7"/>
        <v>20400</v>
      </c>
      <c r="X36" s="27">
        <f t="shared" si="12"/>
        <v>26580</v>
      </c>
      <c r="Y36" s="33">
        <v>1700</v>
      </c>
      <c r="Z36" s="34">
        <v>2215</v>
      </c>
      <c r="AB36" s="27">
        <v>126000</v>
      </c>
      <c r="AC36" s="67">
        <f t="shared" si="36"/>
        <v>18763.920000000002</v>
      </c>
      <c r="AD36" s="67">
        <f t="shared" si="37"/>
        <v>19216.8</v>
      </c>
      <c r="AE36" s="67">
        <f t="shared" si="38"/>
        <v>1255.28</v>
      </c>
      <c r="AF36" s="67">
        <f t="shared" si="39"/>
        <v>1601.4</v>
      </c>
      <c r="AH36" s="27">
        <v>126000</v>
      </c>
      <c r="AI36" s="27">
        <f t="shared" si="30"/>
        <v>18763.920000000002</v>
      </c>
      <c r="AJ36" s="27">
        <f t="shared" si="31"/>
        <v>18763.920000000002</v>
      </c>
      <c r="AK36" s="27">
        <f t="shared" si="32"/>
        <v>1563.66</v>
      </c>
      <c r="AL36" s="27">
        <f t="shared" si="33"/>
        <v>1563.66</v>
      </c>
    </row>
    <row r="37" spans="1:38">
      <c r="A37" s="15">
        <f t="shared" si="15"/>
        <v>128000</v>
      </c>
      <c r="B37" s="17">
        <v>1425.0666666666691</v>
      </c>
      <c r="C37" s="17">
        <f t="shared" si="40"/>
        <v>17100.800000000028</v>
      </c>
      <c r="D37" s="18">
        <f t="shared" si="41"/>
        <v>0.13360000000000022</v>
      </c>
      <c r="E37" s="19">
        <v>0.13360000000000022</v>
      </c>
      <c r="F37" s="20">
        <f t="shared" si="8"/>
        <v>0.13400000000000001</v>
      </c>
      <c r="G37" s="20">
        <f t="shared" si="9"/>
        <v>0.14699999999999999</v>
      </c>
      <c r="H37" s="21">
        <f t="shared" si="42"/>
        <v>18816</v>
      </c>
      <c r="I37" s="21">
        <f t="shared" si="11"/>
        <v>1568</v>
      </c>
      <c r="J37" s="109">
        <f t="shared" si="25"/>
        <v>0.14993999999999999</v>
      </c>
      <c r="K37" s="21">
        <f t="shared" si="29"/>
        <v>19192.32</v>
      </c>
      <c r="L37" s="21">
        <f t="shared" si="24"/>
        <v>1599.36</v>
      </c>
      <c r="M37" s="109">
        <f t="shared" si="26"/>
        <v>0.15593760000000001</v>
      </c>
      <c r="N37" s="21">
        <f t="shared" si="27"/>
        <v>19960.0128</v>
      </c>
      <c r="O37" s="21">
        <f t="shared" si="28"/>
        <v>1663.3344</v>
      </c>
      <c r="R37" s="27">
        <v>128000</v>
      </c>
      <c r="S37" s="27">
        <f t="shared" si="34"/>
        <v>20040</v>
      </c>
      <c r="T37" s="27">
        <f t="shared" si="35"/>
        <v>25920</v>
      </c>
      <c r="U37" s="33">
        <f>U36+30</f>
        <v>1670</v>
      </c>
      <c r="V37" s="34">
        <v>2160</v>
      </c>
      <c r="W37" s="27">
        <f t="shared" si="7"/>
        <v>20760</v>
      </c>
      <c r="X37" s="27">
        <f t="shared" si="12"/>
        <v>27120</v>
      </c>
      <c r="Y37" s="33">
        <v>1730</v>
      </c>
      <c r="Z37" s="34">
        <v>2260</v>
      </c>
      <c r="AB37" s="27">
        <v>128000</v>
      </c>
      <c r="AC37" s="67">
        <f t="shared" si="36"/>
        <v>19192.32</v>
      </c>
      <c r="AD37" s="67">
        <f t="shared" ref="AD37:AD63" si="43">K37</f>
        <v>19192.32</v>
      </c>
      <c r="AE37" s="67">
        <f t="shared" si="38"/>
        <v>1255.28</v>
      </c>
      <c r="AF37" s="67">
        <f>AD37/12</f>
        <v>1599.36</v>
      </c>
      <c r="AH37" s="27">
        <v>128000</v>
      </c>
      <c r="AI37" s="27">
        <f t="shared" si="30"/>
        <v>19192.32</v>
      </c>
      <c r="AJ37" s="27">
        <f t="shared" si="31"/>
        <v>19192.32</v>
      </c>
      <c r="AK37" s="27">
        <f t="shared" si="32"/>
        <v>1599.36</v>
      </c>
      <c r="AL37" s="27">
        <f t="shared" si="33"/>
        <v>1599.36</v>
      </c>
    </row>
    <row r="38" spans="1:38">
      <c r="A38" s="15">
        <f t="shared" si="15"/>
        <v>130000</v>
      </c>
      <c r="B38" s="17">
        <v>1451.666666666669</v>
      </c>
      <c r="C38" s="17">
        <f t="shared" si="40"/>
        <v>17420.000000000029</v>
      </c>
      <c r="D38" s="18">
        <f t="shared" si="41"/>
        <v>0.13400000000000023</v>
      </c>
      <c r="E38" s="19">
        <v>0.13400000000000023</v>
      </c>
      <c r="F38" s="20">
        <f t="shared" si="8"/>
        <v>0.13400000000000001</v>
      </c>
      <c r="G38" s="20">
        <f t="shared" si="9"/>
        <v>0.14699999999999999</v>
      </c>
      <c r="H38" s="21">
        <f t="shared" si="42"/>
        <v>19110</v>
      </c>
      <c r="I38" s="21">
        <f t="shared" si="11"/>
        <v>1592.5</v>
      </c>
      <c r="J38" s="109">
        <f t="shared" si="25"/>
        <v>0.14994000000000002</v>
      </c>
      <c r="K38" s="21">
        <f t="shared" si="29"/>
        <v>19492.2</v>
      </c>
      <c r="L38" s="21">
        <f t="shared" si="24"/>
        <v>1624.3500000000001</v>
      </c>
      <c r="M38" s="109">
        <f t="shared" si="26"/>
        <v>0.15593760000000001</v>
      </c>
      <c r="N38" s="21">
        <f t="shared" si="27"/>
        <v>20271.888000000003</v>
      </c>
      <c r="O38" s="21">
        <f t="shared" si="28"/>
        <v>1689.3240000000003</v>
      </c>
      <c r="R38" s="27">
        <v>130000</v>
      </c>
      <c r="S38" s="27">
        <f t="shared" si="34"/>
        <v>20400</v>
      </c>
      <c r="T38" s="27">
        <f t="shared" si="35"/>
        <v>26400</v>
      </c>
      <c r="U38" s="33">
        <v>1700</v>
      </c>
      <c r="V38" s="34">
        <v>2200</v>
      </c>
      <c r="W38" s="27">
        <f t="shared" si="7"/>
        <v>21180</v>
      </c>
      <c r="X38" s="27">
        <f t="shared" si="12"/>
        <v>27660</v>
      </c>
      <c r="Y38" s="33">
        <v>1765</v>
      </c>
      <c r="Z38" s="34">
        <v>2305</v>
      </c>
      <c r="AB38" s="27">
        <v>130000</v>
      </c>
      <c r="AC38" s="67">
        <f t="shared" si="36"/>
        <v>19492.2</v>
      </c>
      <c r="AD38" s="67">
        <f t="shared" si="43"/>
        <v>19492.2</v>
      </c>
      <c r="AE38" s="67">
        <f t="shared" ref="AE38:AE63" si="44">AE37</f>
        <v>1255.28</v>
      </c>
      <c r="AF38" s="67">
        <f t="shared" ref="AF38:AF63" si="45">AD38/12</f>
        <v>1624.3500000000001</v>
      </c>
      <c r="AH38" s="27">
        <v>130000</v>
      </c>
      <c r="AI38" s="27">
        <f t="shared" si="30"/>
        <v>19492.2</v>
      </c>
      <c r="AJ38" s="27">
        <f t="shared" si="31"/>
        <v>19492.2</v>
      </c>
      <c r="AK38" s="27">
        <f t="shared" si="32"/>
        <v>1624.3500000000001</v>
      </c>
      <c r="AL38" s="27">
        <f t="shared" si="33"/>
        <v>1624.3500000000001</v>
      </c>
    </row>
    <row r="39" spans="1:38">
      <c r="A39" s="15">
        <f t="shared" si="15"/>
        <v>132000</v>
      </c>
      <c r="B39" s="17">
        <v>1478.4</v>
      </c>
      <c r="C39" s="17">
        <f t="shared" si="40"/>
        <v>17740.800000000003</v>
      </c>
      <c r="D39" s="18">
        <f t="shared" si="41"/>
        <v>0.13440000000000002</v>
      </c>
      <c r="E39" s="19">
        <v>0.13440000000000002</v>
      </c>
      <c r="F39" s="20">
        <f t="shared" si="8"/>
        <v>0.13400000000000001</v>
      </c>
      <c r="G39" s="20">
        <f t="shared" si="9"/>
        <v>0.14699999999999999</v>
      </c>
      <c r="H39" s="21">
        <f t="shared" si="42"/>
        <v>19404</v>
      </c>
      <c r="I39" s="21">
        <f t="shared" si="11"/>
        <v>1617</v>
      </c>
      <c r="J39" s="109">
        <f t="shared" si="25"/>
        <v>0.14994000000000002</v>
      </c>
      <c r="K39" s="21">
        <f t="shared" si="29"/>
        <v>19792.080000000002</v>
      </c>
      <c r="L39" s="21">
        <f t="shared" si="24"/>
        <v>1649.3400000000001</v>
      </c>
      <c r="M39" s="109">
        <f t="shared" si="26"/>
        <v>0.15593760000000001</v>
      </c>
      <c r="N39" s="21">
        <f t="shared" si="27"/>
        <v>20583.763200000001</v>
      </c>
      <c r="O39" s="21">
        <f t="shared" si="28"/>
        <v>1715.3136000000002</v>
      </c>
      <c r="R39" s="27">
        <v>132000</v>
      </c>
      <c r="S39" s="27">
        <f t="shared" si="34"/>
        <v>20760</v>
      </c>
      <c r="T39" s="27">
        <f t="shared" si="35"/>
        <v>26880</v>
      </c>
      <c r="U39" s="33">
        <f>U38+30</f>
        <v>1730</v>
      </c>
      <c r="V39" s="34">
        <f>V38+40</f>
        <v>2240</v>
      </c>
      <c r="W39" s="27">
        <f t="shared" si="7"/>
        <v>21540</v>
      </c>
      <c r="X39" s="27">
        <f t="shared" si="12"/>
        <v>28200</v>
      </c>
      <c r="Y39" s="33">
        <v>1795</v>
      </c>
      <c r="Z39" s="34">
        <v>2350</v>
      </c>
      <c r="AB39" s="27">
        <v>132000</v>
      </c>
      <c r="AC39" s="67">
        <f t="shared" si="36"/>
        <v>19792.080000000002</v>
      </c>
      <c r="AD39" s="67">
        <f t="shared" si="43"/>
        <v>19792.080000000002</v>
      </c>
      <c r="AE39" s="67">
        <f t="shared" si="44"/>
        <v>1255.28</v>
      </c>
      <c r="AF39" s="67">
        <f t="shared" si="45"/>
        <v>1649.3400000000001</v>
      </c>
      <c r="AH39" s="27">
        <v>132000</v>
      </c>
      <c r="AI39" s="27">
        <f t="shared" si="30"/>
        <v>19792.080000000002</v>
      </c>
      <c r="AJ39" s="27">
        <f t="shared" si="31"/>
        <v>19792.080000000002</v>
      </c>
      <c r="AK39" s="27">
        <f t="shared" si="32"/>
        <v>1649.3400000000001</v>
      </c>
      <c r="AL39" s="27">
        <f t="shared" si="33"/>
        <v>1649.3400000000001</v>
      </c>
    </row>
    <row r="40" spans="1:38">
      <c r="A40" s="15">
        <f t="shared" si="15"/>
        <v>134000</v>
      </c>
      <c r="B40" s="17">
        <v>1505.2666666666694</v>
      </c>
      <c r="C40" s="17">
        <f t="shared" si="40"/>
        <v>18063.200000000033</v>
      </c>
      <c r="D40" s="18">
        <f t="shared" si="41"/>
        <v>0.13480000000000025</v>
      </c>
      <c r="E40" s="19">
        <v>0.13480000000000025</v>
      </c>
      <c r="F40" s="20">
        <f t="shared" si="8"/>
        <v>0.13500000000000001</v>
      </c>
      <c r="G40" s="20">
        <f t="shared" si="9"/>
        <v>0.14899999999999999</v>
      </c>
      <c r="H40" s="21">
        <f t="shared" si="42"/>
        <v>19966</v>
      </c>
      <c r="I40" s="21">
        <f t="shared" si="11"/>
        <v>1663.8333333333333</v>
      </c>
      <c r="J40" s="109">
        <f t="shared" si="25"/>
        <v>0.15198</v>
      </c>
      <c r="K40" s="21">
        <f t="shared" si="29"/>
        <v>20365.32</v>
      </c>
      <c r="L40" s="21">
        <f t="shared" si="24"/>
        <v>1697.11</v>
      </c>
      <c r="M40" s="109">
        <f t="shared" si="26"/>
        <v>0.15805919999999998</v>
      </c>
      <c r="N40" s="21">
        <f t="shared" si="27"/>
        <v>21179.932799999999</v>
      </c>
      <c r="O40" s="21">
        <f t="shared" si="28"/>
        <v>1764.9943999999998</v>
      </c>
      <c r="R40" s="27">
        <v>134000</v>
      </c>
      <c r="S40" s="27">
        <f t="shared" si="34"/>
        <v>21120</v>
      </c>
      <c r="T40" s="27">
        <f t="shared" si="35"/>
        <v>27360</v>
      </c>
      <c r="U40" s="33">
        <f>U39+30</f>
        <v>1760</v>
      </c>
      <c r="V40" s="34">
        <f>V39+40</f>
        <v>2280</v>
      </c>
      <c r="W40" s="27">
        <f t="shared" si="7"/>
        <v>21960</v>
      </c>
      <c r="X40" s="27">
        <f t="shared" si="12"/>
        <v>28740</v>
      </c>
      <c r="Y40" s="33">
        <v>1830</v>
      </c>
      <c r="Z40" s="34">
        <v>2395</v>
      </c>
      <c r="AB40" s="27">
        <v>134000</v>
      </c>
      <c r="AC40" s="67">
        <f t="shared" si="36"/>
        <v>20365.32</v>
      </c>
      <c r="AD40" s="67">
        <f t="shared" si="43"/>
        <v>20365.32</v>
      </c>
      <c r="AE40" s="67">
        <f t="shared" si="44"/>
        <v>1255.28</v>
      </c>
      <c r="AF40" s="67">
        <f t="shared" si="45"/>
        <v>1697.11</v>
      </c>
      <c r="AH40" s="27">
        <v>134000</v>
      </c>
      <c r="AI40" s="27">
        <f t="shared" si="30"/>
        <v>20365.32</v>
      </c>
      <c r="AJ40" s="27">
        <f t="shared" si="31"/>
        <v>20365.32</v>
      </c>
      <c r="AK40" s="27">
        <f t="shared" si="32"/>
        <v>1697.11</v>
      </c>
      <c r="AL40" s="27">
        <f t="shared" si="33"/>
        <v>1697.11</v>
      </c>
    </row>
    <row r="41" spans="1:38">
      <c r="A41" s="15">
        <f t="shared" si="15"/>
        <v>136000</v>
      </c>
      <c r="B41" s="17">
        <v>1532.2666666666698</v>
      </c>
      <c r="C41" s="17">
        <f t="shared" si="40"/>
        <v>18387.200000000037</v>
      </c>
      <c r="D41" s="18">
        <f t="shared" si="41"/>
        <v>0.13520000000000026</v>
      </c>
      <c r="E41" s="19">
        <v>0.13520000000000026</v>
      </c>
      <c r="F41" s="20">
        <f t="shared" si="8"/>
        <v>0.13500000000000001</v>
      </c>
      <c r="G41" s="20">
        <f t="shared" si="9"/>
        <v>0.14899999999999999</v>
      </c>
      <c r="H41" s="21">
        <f t="shared" si="42"/>
        <v>20264</v>
      </c>
      <c r="I41" s="21">
        <f t="shared" si="11"/>
        <v>1688.6666666666667</v>
      </c>
      <c r="J41" s="109">
        <f t="shared" si="25"/>
        <v>0.15198</v>
      </c>
      <c r="K41" s="21">
        <f t="shared" si="29"/>
        <v>20669.28</v>
      </c>
      <c r="L41" s="21">
        <f t="shared" si="24"/>
        <v>1722.4399999999998</v>
      </c>
      <c r="M41" s="109">
        <f t="shared" si="26"/>
        <v>0.15805919999999998</v>
      </c>
      <c r="N41" s="21">
        <f t="shared" si="27"/>
        <v>21496.051199999998</v>
      </c>
      <c r="O41" s="21">
        <f t="shared" si="28"/>
        <v>1791.3375999999998</v>
      </c>
      <c r="R41" s="27">
        <v>136000</v>
      </c>
      <c r="S41" s="27">
        <f t="shared" si="34"/>
        <v>21480</v>
      </c>
      <c r="T41" s="27">
        <f t="shared" si="35"/>
        <v>27840</v>
      </c>
      <c r="U41" s="33">
        <f>U40+30</f>
        <v>1790</v>
      </c>
      <c r="V41" s="34">
        <f>V40+40</f>
        <v>2320</v>
      </c>
      <c r="W41" s="27">
        <f t="shared" si="7"/>
        <v>22320</v>
      </c>
      <c r="X41" s="27">
        <f t="shared" si="12"/>
        <v>29280</v>
      </c>
      <c r="Y41" s="33">
        <f>Y40+30</f>
        <v>1860</v>
      </c>
      <c r="Z41" s="34">
        <v>2440</v>
      </c>
      <c r="AB41" s="27">
        <v>136000</v>
      </c>
      <c r="AC41" s="67">
        <f t="shared" si="36"/>
        <v>20669.28</v>
      </c>
      <c r="AD41" s="67">
        <f t="shared" si="43"/>
        <v>20669.28</v>
      </c>
      <c r="AE41" s="67">
        <f t="shared" si="44"/>
        <v>1255.28</v>
      </c>
      <c r="AF41" s="67">
        <f t="shared" si="45"/>
        <v>1722.4399999999998</v>
      </c>
      <c r="AH41" s="27">
        <v>136000</v>
      </c>
      <c r="AI41" s="27">
        <f t="shared" si="30"/>
        <v>20669.28</v>
      </c>
      <c r="AJ41" s="27">
        <f t="shared" si="31"/>
        <v>20669.28</v>
      </c>
      <c r="AK41" s="27">
        <f t="shared" si="32"/>
        <v>1722.4399999999998</v>
      </c>
      <c r="AL41" s="27">
        <f t="shared" si="33"/>
        <v>1722.4399999999998</v>
      </c>
    </row>
    <row r="42" spans="1:38">
      <c r="A42" s="15">
        <f t="shared" si="15"/>
        <v>138000</v>
      </c>
      <c r="B42" s="17">
        <v>1559.4</v>
      </c>
      <c r="C42" s="17">
        <f t="shared" si="40"/>
        <v>18712.800000000003</v>
      </c>
      <c r="D42" s="18">
        <f t="shared" si="41"/>
        <v>0.13560000000000003</v>
      </c>
      <c r="E42" s="19">
        <v>0.13560000000000003</v>
      </c>
      <c r="F42" s="20">
        <f t="shared" si="8"/>
        <v>0.13600000000000001</v>
      </c>
      <c r="G42" s="20">
        <f t="shared" si="9"/>
        <v>0.15</v>
      </c>
      <c r="H42" s="21">
        <f t="shared" si="42"/>
        <v>20700</v>
      </c>
      <c r="I42" s="21">
        <f t="shared" si="11"/>
        <v>1725</v>
      </c>
      <c r="J42" s="109">
        <f t="shared" si="25"/>
        <v>0.153</v>
      </c>
      <c r="K42" s="21">
        <f t="shared" si="29"/>
        <v>21114</v>
      </c>
      <c r="L42" s="21">
        <f t="shared" si="24"/>
        <v>1759.5</v>
      </c>
      <c r="M42" s="109">
        <f t="shared" si="26"/>
        <v>0.15912000000000001</v>
      </c>
      <c r="N42" s="21">
        <f t="shared" si="27"/>
        <v>21958.560000000001</v>
      </c>
      <c r="O42" s="21">
        <f t="shared" si="28"/>
        <v>1829.88</v>
      </c>
      <c r="R42" s="27">
        <v>138000</v>
      </c>
      <c r="S42" s="27">
        <f t="shared" si="34"/>
        <v>21840</v>
      </c>
      <c r="T42" s="27">
        <f t="shared" si="35"/>
        <v>28320</v>
      </c>
      <c r="U42" s="33">
        <f>U41+30</f>
        <v>1820</v>
      </c>
      <c r="V42" s="34">
        <f>V41+40</f>
        <v>2360</v>
      </c>
      <c r="W42" s="27">
        <f t="shared" si="7"/>
        <v>22740</v>
      </c>
      <c r="X42" s="27">
        <f t="shared" si="12"/>
        <v>29820</v>
      </c>
      <c r="Y42" s="33">
        <v>1895</v>
      </c>
      <c r="Z42" s="34">
        <v>2485</v>
      </c>
      <c r="AB42" s="27">
        <v>138000</v>
      </c>
      <c r="AC42" s="67">
        <f t="shared" si="36"/>
        <v>21114</v>
      </c>
      <c r="AD42" s="67">
        <f t="shared" si="43"/>
        <v>21114</v>
      </c>
      <c r="AE42" s="67">
        <f t="shared" si="44"/>
        <v>1255.28</v>
      </c>
      <c r="AF42" s="67">
        <f t="shared" si="45"/>
        <v>1759.5</v>
      </c>
      <c r="AH42" s="27">
        <v>138000</v>
      </c>
      <c r="AI42" s="27">
        <f t="shared" si="30"/>
        <v>21114</v>
      </c>
      <c r="AJ42" s="27">
        <f t="shared" si="31"/>
        <v>21114</v>
      </c>
      <c r="AK42" s="27">
        <f t="shared" si="32"/>
        <v>1759.5</v>
      </c>
      <c r="AL42" s="27">
        <f t="shared" si="33"/>
        <v>1759.5</v>
      </c>
    </row>
    <row r="43" spans="1:38">
      <c r="A43" s="15">
        <f t="shared" si="15"/>
        <v>140000</v>
      </c>
      <c r="B43" s="17">
        <v>1586.6666666666699</v>
      </c>
      <c r="C43" s="17">
        <f t="shared" si="40"/>
        <v>19040.00000000004</v>
      </c>
      <c r="D43" s="18">
        <f t="shared" si="41"/>
        <v>0.13600000000000029</v>
      </c>
      <c r="E43" s="19">
        <v>0.13600000000000029</v>
      </c>
      <c r="F43" s="20">
        <f t="shared" si="8"/>
        <v>0.13600000000000001</v>
      </c>
      <c r="G43" s="20">
        <f t="shared" si="9"/>
        <v>0.15</v>
      </c>
      <c r="H43" s="21">
        <f t="shared" si="42"/>
        <v>21000</v>
      </c>
      <c r="I43" s="21">
        <f t="shared" si="11"/>
        <v>1750</v>
      </c>
      <c r="J43" s="109">
        <f t="shared" si="25"/>
        <v>0.153</v>
      </c>
      <c r="K43" s="21">
        <f t="shared" si="29"/>
        <v>21420</v>
      </c>
      <c r="L43" s="21">
        <f t="shared" si="24"/>
        <v>1785</v>
      </c>
      <c r="M43" s="109">
        <f t="shared" si="26"/>
        <v>0.15911999999999998</v>
      </c>
      <c r="N43" s="21">
        <f t="shared" si="27"/>
        <v>22276.799999999999</v>
      </c>
      <c r="O43" s="21">
        <f t="shared" si="28"/>
        <v>1856.3999999999999</v>
      </c>
      <c r="R43" s="27">
        <v>140000</v>
      </c>
      <c r="S43" s="27">
        <f t="shared" si="34"/>
        <v>22200</v>
      </c>
      <c r="T43" s="27">
        <f t="shared" si="35"/>
        <v>28800</v>
      </c>
      <c r="U43" s="33">
        <v>1850</v>
      </c>
      <c r="V43" s="34">
        <v>2400</v>
      </c>
      <c r="W43" s="27">
        <f t="shared" si="7"/>
        <v>23100</v>
      </c>
      <c r="X43" s="27">
        <f t="shared" si="12"/>
        <v>30360</v>
      </c>
      <c r="Y43" s="33">
        <v>1925</v>
      </c>
      <c r="Z43" s="34">
        <v>2530</v>
      </c>
      <c r="AB43" s="27">
        <v>140000</v>
      </c>
      <c r="AC43" s="67">
        <f t="shared" si="36"/>
        <v>21420</v>
      </c>
      <c r="AD43" s="67">
        <f t="shared" si="43"/>
        <v>21420</v>
      </c>
      <c r="AE43" s="67">
        <f t="shared" si="44"/>
        <v>1255.28</v>
      </c>
      <c r="AF43" s="67">
        <f t="shared" si="45"/>
        <v>1785</v>
      </c>
      <c r="AH43" s="27">
        <v>140000</v>
      </c>
      <c r="AI43" s="27">
        <f t="shared" ref="AI43:AI63" si="46">K43</f>
        <v>21420</v>
      </c>
      <c r="AJ43" s="27">
        <f t="shared" si="31"/>
        <v>21420</v>
      </c>
      <c r="AK43" s="27">
        <f t="shared" si="32"/>
        <v>1785</v>
      </c>
      <c r="AL43" s="27">
        <f t="shared" si="33"/>
        <v>1785</v>
      </c>
    </row>
    <row r="44" spans="1:38">
      <c r="A44" s="15">
        <f t="shared" si="15"/>
        <v>142000</v>
      </c>
      <c r="B44" s="17">
        <v>1614.0666666666702</v>
      </c>
      <c r="C44" s="17">
        <f t="shared" si="40"/>
        <v>19368.800000000043</v>
      </c>
      <c r="D44" s="18">
        <f t="shared" si="41"/>
        <v>0.1364000000000003</v>
      </c>
      <c r="E44" s="19">
        <v>0.1364000000000003</v>
      </c>
      <c r="F44" s="20">
        <f t="shared" si="8"/>
        <v>0.13600000000000001</v>
      </c>
      <c r="G44" s="20">
        <f t="shared" si="9"/>
        <v>0.15</v>
      </c>
      <c r="H44" s="21">
        <f t="shared" si="42"/>
        <v>21300</v>
      </c>
      <c r="I44" s="21">
        <f t="shared" si="11"/>
        <v>1775</v>
      </c>
      <c r="J44" s="109">
        <f t="shared" si="25"/>
        <v>0.153</v>
      </c>
      <c r="K44" s="21">
        <f t="shared" si="29"/>
        <v>21726</v>
      </c>
      <c r="L44" s="21">
        <f t="shared" si="24"/>
        <v>1810.5</v>
      </c>
      <c r="M44" s="109">
        <f t="shared" si="26"/>
        <v>0.15912000000000001</v>
      </c>
      <c r="N44" s="21">
        <f t="shared" si="27"/>
        <v>22595.040000000001</v>
      </c>
      <c r="O44" s="21">
        <f t="shared" si="28"/>
        <v>1882.92</v>
      </c>
      <c r="R44" s="27">
        <v>142000</v>
      </c>
      <c r="S44" s="27">
        <f t="shared" si="34"/>
        <v>22560</v>
      </c>
      <c r="T44" s="27">
        <f t="shared" si="35"/>
        <v>29280</v>
      </c>
      <c r="U44" s="33">
        <f>U43+30</f>
        <v>1880</v>
      </c>
      <c r="V44" s="34">
        <f>V43+40</f>
        <v>2440</v>
      </c>
      <c r="W44" s="27">
        <f t="shared" si="7"/>
        <v>23520</v>
      </c>
      <c r="X44" s="27">
        <f t="shared" si="12"/>
        <v>30900</v>
      </c>
      <c r="Y44" s="33">
        <v>1960</v>
      </c>
      <c r="Z44" s="34">
        <v>2575</v>
      </c>
      <c r="AB44" s="27">
        <v>142000</v>
      </c>
      <c r="AC44" s="67">
        <f t="shared" si="36"/>
        <v>21726</v>
      </c>
      <c r="AD44" s="67">
        <f t="shared" si="43"/>
        <v>21726</v>
      </c>
      <c r="AE44" s="67">
        <f t="shared" si="44"/>
        <v>1255.28</v>
      </c>
      <c r="AF44" s="67">
        <f t="shared" si="45"/>
        <v>1810.5</v>
      </c>
      <c r="AH44" s="27">
        <v>142000</v>
      </c>
      <c r="AI44" s="27">
        <f t="shared" si="46"/>
        <v>21726</v>
      </c>
      <c r="AJ44" s="27">
        <f t="shared" si="31"/>
        <v>21726</v>
      </c>
      <c r="AK44" s="27">
        <f t="shared" si="32"/>
        <v>1810.5</v>
      </c>
      <c r="AL44" s="27">
        <f t="shared" si="33"/>
        <v>1810.5</v>
      </c>
    </row>
    <row r="45" spans="1:38">
      <c r="A45" s="15">
        <f t="shared" si="15"/>
        <v>144000</v>
      </c>
      <c r="B45" s="17">
        <v>1641.6</v>
      </c>
      <c r="C45" s="17">
        <f t="shared" si="40"/>
        <v>19699.199999999997</v>
      </c>
      <c r="D45" s="18">
        <f t="shared" si="41"/>
        <v>0.13679999999999998</v>
      </c>
      <c r="E45" s="19">
        <v>0.13679999999999998</v>
      </c>
      <c r="F45" s="20">
        <f t="shared" si="8"/>
        <v>0.13700000000000001</v>
      </c>
      <c r="G45" s="20">
        <f t="shared" si="9"/>
        <v>0.151</v>
      </c>
      <c r="H45" s="21">
        <f t="shared" si="42"/>
        <v>21744</v>
      </c>
      <c r="I45" s="21">
        <f t="shared" si="11"/>
        <v>1812</v>
      </c>
      <c r="J45" s="109">
        <f t="shared" si="25"/>
        <v>0.15402000000000002</v>
      </c>
      <c r="K45" s="21">
        <f t="shared" si="29"/>
        <v>22178.880000000001</v>
      </c>
      <c r="L45" s="21">
        <f t="shared" si="24"/>
        <v>1848.24</v>
      </c>
      <c r="M45" s="109">
        <f t="shared" si="26"/>
        <v>0.16018080000000001</v>
      </c>
      <c r="N45" s="21">
        <f t="shared" si="27"/>
        <v>23066.035200000002</v>
      </c>
      <c r="O45" s="21">
        <f t="shared" si="28"/>
        <v>1922.1696000000002</v>
      </c>
      <c r="R45" s="27">
        <v>144000</v>
      </c>
      <c r="S45" s="27">
        <f t="shared" si="34"/>
        <v>22920</v>
      </c>
      <c r="T45" s="27">
        <f t="shared" si="35"/>
        <v>29760</v>
      </c>
      <c r="U45" s="33">
        <f>U44+30</f>
        <v>1910</v>
      </c>
      <c r="V45" s="34">
        <f>V44+40</f>
        <v>2480</v>
      </c>
      <c r="W45" s="27">
        <f t="shared" si="7"/>
        <v>23880</v>
      </c>
      <c r="X45" s="27">
        <f t="shared" si="12"/>
        <v>31440</v>
      </c>
      <c r="Y45" s="33">
        <v>1990</v>
      </c>
      <c r="Z45" s="34">
        <v>2620</v>
      </c>
      <c r="AB45" s="27">
        <v>144000</v>
      </c>
      <c r="AC45" s="67">
        <f t="shared" si="36"/>
        <v>22178.880000000001</v>
      </c>
      <c r="AD45" s="67">
        <f t="shared" si="43"/>
        <v>22178.880000000001</v>
      </c>
      <c r="AE45" s="67">
        <f t="shared" si="44"/>
        <v>1255.28</v>
      </c>
      <c r="AF45" s="67">
        <f t="shared" si="45"/>
        <v>1848.24</v>
      </c>
      <c r="AH45" s="27">
        <v>144000</v>
      </c>
      <c r="AI45" s="27">
        <f t="shared" si="46"/>
        <v>22178.880000000001</v>
      </c>
      <c r="AJ45" s="27">
        <f t="shared" si="31"/>
        <v>22178.880000000001</v>
      </c>
      <c r="AK45" s="27">
        <f t="shared" si="32"/>
        <v>1848.24</v>
      </c>
      <c r="AL45" s="27">
        <f t="shared" si="33"/>
        <v>1848.24</v>
      </c>
    </row>
    <row r="46" spans="1:38">
      <c r="A46" s="15">
        <f t="shared" si="15"/>
        <v>146000</v>
      </c>
      <c r="B46" s="17">
        <v>1669.2666666666707</v>
      </c>
      <c r="C46" s="17">
        <f t="shared" si="40"/>
        <v>20031.200000000048</v>
      </c>
      <c r="D46" s="18">
        <f t="shared" si="41"/>
        <v>0.13720000000000032</v>
      </c>
      <c r="E46" s="19">
        <v>0.13720000000000032</v>
      </c>
      <c r="F46" s="20">
        <f t="shared" si="8"/>
        <v>0.13700000000000001</v>
      </c>
      <c r="G46" s="20">
        <f t="shared" si="9"/>
        <v>0.151</v>
      </c>
      <c r="H46" s="21">
        <f t="shared" si="42"/>
        <v>22046</v>
      </c>
      <c r="I46" s="21">
        <f t="shared" si="11"/>
        <v>1837.1666666666667</v>
      </c>
      <c r="J46" s="109">
        <f t="shared" si="25"/>
        <v>0.15402000000000002</v>
      </c>
      <c r="K46" s="21">
        <f t="shared" si="29"/>
        <v>22486.920000000002</v>
      </c>
      <c r="L46" s="21">
        <f t="shared" si="24"/>
        <v>1873.91</v>
      </c>
      <c r="M46" s="109">
        <f t="shared" si="26"/>
        <v>0.16018080000000001</v>
      </c>
      <c r="N46" s="21">
        <f t="shared" si="27"/>
        <v>23386.396800000002</v>
      </c>
      <c r="O46" s="21">
        <f t="shared" si="28"/>
        <v>1948.8664000000001</v>
      </c>
      <c r="R46" s="27">
        <v>146000</v>
      </c>
      <c r="S46" s="27">
        <f t="shared" si="34"/>
        <v>23280</v>
      </c>
      <c r="T46" s="27">
        <f t="shared" si="35"/>
        <v>30240</v>
      </c>
      <c r="U46" s="33">
        <f>U45+30</f>
        <v>1940</v>
      </c>
      <c r="V46" s="34">
        <f>V45+40</f>
        <v>2520</v>
      </c>
      <c r="W46" s="27">
        <f t="shared" si="7"/>
        <v>24300</v>
      </c>
      <c r="X46" s="27">
        <f t="shared" si="12"/>
        <v>31980</v>
      </c>
      <c r="Y46" s="33">
        <v>2025</v>
      </c>
      <c r="Z46" s="34">
        <v>2665</v>
      </c>
      <c r="AB46" s="27">
        <v>146000</v>
      </c>
      <c r="AC46" s="67">
        <f t="shared" si="36"/>
        <v>22486.920000000002</v>
      </c>
      <c r="AD46" s="67">
        <f t="shared" si="43"/>
        <v>22486.920000000002</v>
      </c>
      <c r="AE46" s="67">
        <f t="shared" si="44"/>
        <v>1255.28</v>
      </c>
      <c r="AF46" s="67">
        <f t="shared" si="45"/>
        <v>1873.91</v>
      </c>
      <c r="AH46" s="27">
        <v>146000</v>
      </c>
      <c r="AI46" s="27">
        <f t="shared" si="46"/>
        <v>22486.920000000002</v>
      </c>
      <c r="AJ46" s="27">
        <f t="shared" si="31"/>
        <v>22486.920000000002</v>
      </c>
      <c r="AK46" s="27">
        <f t="shared" si="32"/>
        <v>1873.91</v>
      </c>
      <c r="AL46" s="27">
        <f t="shared" si="33"/>
        <v>1873.91</v>
      </c>
    </row>
    <row r="47" spans="1:38">
      <c r="A47" s="15">
        <f t="shared" si="15"/>
        <v>148000</v>
      </c>
      <c r="B47" s="17">
        <v>1697.0666666666709</v>
      </c>
      <c r="C47" s="17">
        <f t="shared" si="40"/>
        <v>20364.80000000005</v>
      </c>
      <c r="D47" s="18">
        <f t="shared" si="41"/>
        <v>0.13760000000000033</v>
      </c>
      <c r="E47" s="19">
        <v>0.13760000000000033</v>
      </c>
      <c r="F47" s="20">
        <f t="shared" si="8"/>
        <v>0.13800000000000001</v>
      </c>
      <c r="G47" s="20">
        <f t="shared" si="9"/>
        <v>0.152</v>
      </c>
      <c r="H47" s="21">
        <f t="shared" si="42"/>
        <v>22496</v>
      </c>
      <c r="I47" s="21">
        <f t="shared" si="11"/>
        <v>1874.6666666666667</v>
      </c>
      <c r="J47" s="109">
        <f t="shared" si="25"/>
        <v>0.15504000000000001</v>
      </c>
      <c r="K47" s="21">
        <f t="shared" si="29"/>
        <v>22945.920000000002</v>
      </c>
      <c r="L47" s="21">
        <f t="shared" si="24"/>
        <v>1912.16</v>
      </c>
      <c r="M47" s="109">
        <f t="shared" si="26"/>
        <v>0.16124160000000001</v>
      </c>
      <c r="N47" s="21">
        <f t="shared" si="27"/>
        <v>23863.756800000003</v>
      </c>
      <c r="O47" s="21">
        <f t="shared" si="28"/>
        <v>1988.6464000000003</v>
      </c>
      <c r="R47" s="27">
        <v>148000</v>
      </c>
      <c r="S47" s="27">
        <f t="shared" si="34"/>
        <v>23640</v>
      </c>
      <c r="T47" s="27">
        <f t="shared" si="35"/>
        <v>30720</v>
      </c>
      <c r="U47" s="33">
        <f>U46+30</f>
        <v>1970</v>
      </c>
      <c r="V47" s="34">
        <f>V46+40</f>
        <v>2560</v>
      </c>
      <c r="W47" s="27">
        <f t="shared" si="7"/>
        <v>24660</v>
      </c>
      <c r="X47" s="27">
        <f t="shared" si="12"/>
        <v>32520</v>
      </c>
      <c r="Y47" s="33">
        <v>2055</v>
      </c>
      <c r="Z47" s="34">
        <v>2710</v>
      </c>
      <c r="AB47" s="27">
        <v>148000</v>
      </c>
      <c r="AC47" s="67">
        <f t="shared" si="36"/>
        <v>22945.920000000002</v>
      </c>
      <c r="AD47" s="67">
        <f t="shared" si="43"/>
        <v>22945.920000000002</v>
      </c>
      <c r="AE47" s="67">
        <f t="shared" si="44"/>
        <v>1255.28</v>
      </c>
      <c r="AF47" s="67">
        <f t="shared" si="45"/>
        <v>1912.16</v>
      </c>
      <c r="AH47" s="27">
        <v>148000</v>
      </c>
      <c r="AI47" s="27">
        <f t="shared" si="46"/>
        <v>22945.920000000002</v>
      </c>
      <c r="AJ47" s="27">
        <f t="shared" si="31"/>
        <v>22945.920000000002</v>
      </c>
      <c r="AK47" s="27">
        <f t="shared" si="32"/>
        <v>1912.16</v>
      </c>
      <c r="AL47" s="27">
        <f t="shared" si="33"/>
        <v>1912.16</v>
      </c>
    </row>
    <row r="48" spans="1:38">
      <c r="A48" s="15">
        <f t="shared" si="15"/>
        <v>150000</v>
      </c>
      <c r="B48" s="17">
        <v>1725</v>
      </c>
      <c r="C48" s="17">
        <f t="shared" si="40"/>
        <v>20700</v>
      </c>
      <c r="D48" s="18">
        <f t="shared" si="41"/>
        <v>0.13800000000000001</v>
      </c>
      <c r="E48" s="19">
        <v>0.13800000000000001</v>
      </c>
      <c r="F48" s="20">
        <f t="shared" si="8"/>
        <v>0.13800000000000001</v>
      </c>
      <c r="G48" s="20">
        <f t="shared" si="9"/>
        <v>0.152</v>
      </c>
      <c r="H48" s="21">
        <f t="shared" si="42"/>
        <v>22800</v>
      </c>
      <c r="I48" s="21">
        <f t="shared" si="11"/>
        <v>1900</v>
      </c>
      <c r="J48" s="109">
        <f t="shared" si="25"/>
        <v>0.15504000000000001</v>
      </c>
      <c r="K48" s="21">
        <f t="shared" si="29"/>
        <v>23256</v>
      </c>
      <c r="L48" s="21">
        <f t="shared" si="24"/>
        <v>1938</v>
      </c>
      <c r="M48" s="109">
        <f t="shared" si="26"/>
        <v>0.16124160000000001</v>
      </c>
      <c r="N48" s="21">
        <f t="shared" si="27"/>
        <v>24186.240000000002</v>
      </c>
      <c r="O48" s="21">
        <f t="shared" si="28"/>
        <v>2015.5200000000002</v>
      </c>
      <c r="R48" s="27">
        <v>150000</v>
      </c>
      <c r="S48" s="27">
        <f t="shared" si="34"/>
        <v>24000</v>
      </c>
      <c r="T48" s="27">
        <f t="shared" si="35"/>
        <v>31200</v>
      </c>
      <c r="U48" s="33">
        <v>2000</v>
      </c>
      <c r="V48" s="34">
        <v>2600</v>
      </c>
      <c r="W48" s="27">
        <f t="shared" si="7"/>
        <v>25080</v>
      </c>
      <c r="X48" s="27">
        <f t="shared" si="12"/>
        <v>33060</v>
      </c>
      <c r="Y48" s="33">
        <v>2090</v>
      </c>
      <c r="Z48" s="34">
        <v>2755</v>
      </c>
      <c r="AB48" s="27">
        <v>150000</v>
      </c>
      <c r="AC48" s="67">
        <f t="shared" si="36"/>
        <v>23256</v>
      </c>
      <c r="AD48" s="67">
        <f t="shared" si="43"/>
        <v>23256</v>
      </c>
      <c r="AE48" s="67">
        <f t="shared" si="44"/>
        <v>1255.28</v>
      </c>
      <c r="AF48" s="67">
        <f t="shared" si="45"/>
        <v>1938</v>
      </c>
      <c r="AH48" s="27">
        <v>150000</v>
      </c>
      <c r="AI48" s="27">
        <f t="shared" si="46"/>
        <v>23256</v>
      </c>
      <c r="AJ48" s="27">
        <f t="shared" si="31"/>
        <v>23256</v>
      </c>
      <c r="AK48" s="27">
        <f t="shared" si="32"/>
        <v>1938</v>
      </c>
      <c r="AL48" s="27">
        <f t="shared" si="33"/>
        <v>1938</v>
      </c>
    </row>
    <row r="49" spans="1:38">
      <c r="A49" s="15">
        <f t="shared" si="15"/>
        <v>152000</v>
      </c>
      <c r="B49" s="17">
        <v>1753.0666666666712</v>
      </c>
      <c r="C49" s="17">
        <f t="shared" si="40"/>
        <v>21036.800000000054</v>
      </c>
      <c r="D49" s="18">
        <f t="shared" si="41"/>
        <v>0.13840000000000036</v>
      </c>
      <c r="E49" s="19">
        <v>0.13840000000000036</v>
      </c>
      <c r="F49" s="20">
        <f t="shared" si="8"/>
        <v>0.13800000000000001</v>
      </c>
      <c r="G49" s="20">
        <f t="shared" si="9"/>
        <v>0.152</v>
      </c>
      <c r="H49" s="21">
        <f t="shared" si="42"/>
        <v>23104</v>
      </c>
      <c r="I49" s="21">
        <f t="shared" si="11"/>
        <v>1925.3333333333333</v>
      </c>
      <c r="J49" s="109">
        <f t="shared" si="25"/>
        <v>0.15504000000000001</v>
      </c>
      <c r="K49" s="21">
        <f t="shared" si="29"/>
        <v>23566.080000000002</v>
      </c>
      <c r="L49" s="21">
        <f t="shared" si="24"/>
        <v>1963.8400000000001</v>
      </c>
      <c r="M49" s="109">
        <f t="shared" si="26"/>
        <v>0.16124160000000001</v>
      </c>
      <c r="N49" s="21">
        <f t="shared" si="27"/>
        <v>24508.723200000004</v>
      </c>
      <c r="O49" s="21">
        <f t="shared" si="28"/>
        <v>2042.3936000000003</v>
      </c>
      <c r="R49" s="27">
        <v>152000</v>
      </c>
      <c r="S49" s="27">
        <f t="shared" si="34"/>
        <v>24480</v>
      </c>
      <c r="T49" s="27">
        <f t="shared" si="35"/>
        <v>31680</v>
      </c>
      <c r="U49" s="33">
        <f t="shared" ref="U49:V52" si="47">U48+40</f>
        <v>2040</v>
      </c>
      <c r="V49" s="34">
        <f t="shared" si="47"/>
        <v>2640</v>
      </c>
      <c r="W49" s="27">
        <f t="shared" si="7"/>
        <v>25620</v>
      </c>
      <c r="X49" s="27">
        <f t="shared" si="12"/>
        <v>33600</v>
      </c>
      <c r="Y49" s="33">
        <v>2135</v>
      </c>
      <c r="Z49" s="34">
        <v>2800</v>
      </c>
      <c r="AB49" s="27">
        <v>152000</v>
      </c>
      <c r="AC49" s="67">
        <f t="shared" si="36"/>
        <v>23566.080000000002</v>
      </c>
      <c r="AD49" s="67">
        <f t="shared" si="43"/>
        <v>23566.080000000002</v>
      </c>
      <c r="AE49" s="67">
        <f t="shared" si="44"/>
        <v>1255.28</v>
      </c>
      <c r="AF49" s="67">
        <f t="shared" si="45"/>
        <v>1963.8400000000001</v>
      </c>
      <c r="AH49" s="27">
        <v>152000</v>
      </c>
      <c r="AI49" s="27">
        <f t="shared" si="46"/>
        <v>23566.080000000002</v>
      </c>
      <c r="AJ49" s="27">
        <f t="shared" si="31"/>
        <v>23566.080000000002</v>
      </c>
      <c r="AK49" s="27">
        <f t="shared" si="32"/>
        <v>1963.8400000000001</v>
      </c>
      <c r="AL49" s="27">
        <f t="shared" si="33"/>
        <v>1963.8400000000001</v>
      </c>
    </row>
    <row r="50" spans="1:38">
      <c r="A50" s="15">
        <f t="shared" si="15"/>
        <v>154000</v>
      </c>
      <c r="B50" s="17">
        <v>1781.2666666666712</v>
      </c>
      <c r="C50" s="17">
        <f t="shared" si="40"/>
        <v>21375.200000000055</v>
      </c>
      <c r="D50" s="18">
        <f t="shared" si="41"/>
        <v>0.13880000000000037</v>
      </c>
      <c r="E50" s="19">
        <v>0.13880000000000037</v>
      </c>
      <c r="F50" s="20">
        <f t="shared" si="8"/>
        <v>0.13900000000000001</v>
      </c>
      <c r="G50" s="20">
        <f t="shared" si="9"/>
        <v>0.153</v>
      </c>
      <c r="H50" s="21">
        <f t="shared" si="42"/>
        <v>23562</v>
      </c>
      <c r="I50" s="21">
        <f t="shared" si="11"/>
        <v>1963.5</v>
      </c>
      <c r="J50" s="109">
        <f t="shared" si="25"/>
        <v>0.15606</v>
      </c>
      <c r="K50" s="21">
        <f t="shared" si="29"/>
        <v>24033.24</v>
      </c>
      <c r="L50" s="21">
        <f t="shared" si="24"/>
        <v>2002.7700000000002</v>
      </c>
      <c r="M50" s="109">
        <f t="shared" si="26"/>
        <v>0.16230240000000001</v>
      </c>
      <c r="N50" s="21">
        <f t="shared" si="27"/>
        <v>24994.569600000003</v>
      </c>
      <c r="O50" s="21">
        <f t="shared" si="28"/>
        <v>2082.8808000000004</v>
      </c>
      <c r="R50" s="27">
        <v>154000</v>
      </c>
      <c r="S50" s="27">
        <f t="shared" si="34"/>
        <v>24960</v>
      </c>
      <c r="T50" s="27">
        <f t="shared" si="35"/>
        <v>32160</v>
      </c>
      <c r="U50" s="33">
        <f t="shared" si="47"/>
        <v>2080</v>
      </c>
      <c r="V50" s="34">
        <f t="shared" si="47"/>
        <v>2680</v>
      </c>
      <c r="W50" s="27">
        <f t="shared" si="7"/>
        <v>26160</v>
      </c>
      <c r="X50" s="27">
        <f t="shared" si="12"/>
        <v>34140</v>
      </c>
      <c r="Y50" s="33">
        <v>2180</v>
      </c>
      <c r="Z50" s="34">
        <v>2845</v>
      </c>
      <c r="AB50" s="27">
        <v>154000</v>
      </c>
      <c r="AC50" s="67">
        <f t="shared" si="36"/>
        <v>24033.24</v>
      </c>
      <c r="AD50" s="67">
        <f t="shared" si="43"/>
        <v>24033.24</v>
      </c>
      <c r="AE50" s="67">
        <f t="shared" si="44"/>
        <v>1255.28</v>
      </c>
      <c r="AF50" s="67">
        <f t="shared" si="45"/>
        <v>2002.7700000000002</v>
      </c>
      <c r="AH50" s="27">
        <v>154000</v>
      </c>
      <c r="AI50" s="27">
        <f t="shared" si="46"/>
        <v>24033.24</v>
      </c>
      <c r="AJ50" s="27">
        <f t="shared" si="31"/>
        <v>24033.24</v>
      </c>
      <c r="AK50" s="27">
        <f t="shared" si="32"/>
        <v>2002.7700000000002</v>
      </c>
      <c r="AL50" s="27">
        <f t="shared" si="33"/>
        <v>2002.7700000000002</v>
      </c>
    </row>
    <row r="51" spans="1:38">
      <c r="A51" s="15">
        <f t="shared" si="15"/>
        <v>156000</v>
      </c>
      <c r="B51" s="17">
        <v>1809.6</v>
      </c>
      <c r="C51" s="17">
        <f t="shared" si="40"/>
        <v>21715.199999999997</v>
      </c>
      <c r="D51" s="18">
        <f t="shared" si="41"/>
        <v>0.13919999999999999</v>
      </c>
      <c r="E51" s="19">
        <v>0.13919999999999999</v>
      </c>
      <c r="F51" s="20">
        <f t="shared" si="8"/>
        <v>0.13900000000000001</v>
      </c>
      <c r="G51" s="20">
        <f t="shared" si="9"/>
        <v>0.153</v>
      </c>
      <c r="H51" s="21">
        <f t="shared" si="42"/>
        <v>23868</v>
      </c>
      <c r="I51" s="21">
        <f t="shared" si="11"/>
        <v>1989</v>
      </c>
      <c r="J51" s="109">
        <f t="shared" si="25"/>
        <v>0.15606</v>
      </c>
      <c r="K51" s="21">
        <f t="shared" si="29"/>
        <v>24345.360000000001</v>
      </c>
      <c r="L51" s="21">
        <f t="shared" si="24"/>
        <v>2028.78</v>
      </c>
      <c r="M51" s="109">
        <f t="shared" si="26"/>
        <v>0.16230239999999999</v>
      </c>
      <c r="N51" s="21">
        <f t="shared" si="27"/>
        <v>25319.1744</v>
      </c>
      <c r="O51" s="21">
        <f t="shared" si="28"/>
        <v>2109.9312</v>
      </c>
      <c r="R51" s="27">
        <v>156000</v>
      </c>
      <c r="S51" s="27">
        <f t="shared" si="34"/>
        <v>25440</v>
      </c>
      <c r="T51" s="27">
        <f t="shared" si="35"/>
        <v>32640</v>
      </c>
      <c r="U51" s="33">
        <f t="shared" si="47"/>
        <v>2120</v>
      </c>
      <c r="V51" s="34">
        <f t="shared" si="47"/>
        <v>2720</v>
      </c>
      <c r="W51" s="27">
        <f t="shared" si="7"/>
        <v>26700</v>
      </c>
      <c r="X51" s="27">
        <f t="shared" si="12"/>
        <v>34680</v>
      </c>
      <c r="Y51" s="33">
        <v>2225</v>
      </c>
      <c r="Z51" s="34">
        <v>2890</v>
      </c>
      <c r="AB51" s="27">
        <v>156000</v>
      </c>
      <c r="AC51" s="67">
        <f t="shared" si="36"/>
        <v>24345.360000000001</v>
      </c>
      <c r="AD51" s="67">
        <f t="shared" si="43"/>
        <v>24345.360000000001</v>
      </c>
      <c r="AE51" s="67">
        <f t="shared" si="44"/>
        <v>1255.28</v>
      </c>
      <c r="AF51" s="67">
        <f t="shared" si="45"/>
        <v>2028.78</v>
      </c>
      <c r="AH51" s="27">
        <v>156000</v>
      </c>
      <c r="AI51" s="27">
        <f t="shared" si="46"/>
        <v>24345.360000000001</v>
      </c>
      <c r="AJ51" s="27">
        <f t="shared" si="31"/>
        <v>24345.360000000001</v>
      </c>
      <c r="AK51" s="27">
        <f t="shared" si="32"/>
        <v>2028.78</v>
      </c>
      <c r="AL51" s="27">
        <f t="shared" si="33"/>
        <v>2028.78</v>
      </c>
    </row>
    <row r="52" spans="1:38">
      <c r="A52" s="15">
        <f t="shared" si="15"/>
        <v>158000</v>
      </c>
      <c r="B52" s="17">
        <v>1838.0666666666718</v>
      </c>
      <c r="C52" s="17">
        <f t="shared" si="40"/>
        <v>22056.800000000061</v>
      </c>
      <c r="D52" s="18">
        <f t="shared" si="41"/>
        <v>0.13960000000000039</v>
      </c>
      <c r="E52" s="19">
        <v>0.13960000000000039</v>
      </c>
      <c r="F52" s="20">
        <f t="shared" si="8"/>
        <v>0.14000000000000001</v>
      </c>
      <c r="G52" s="20">
        <f t="shared" si="9"/>
        <v>0.154</v>
      </c>
      <c r="H52" s="21">
        <f t="shared" si="42"/>
        <v>24332</v>
      </c>
      <c r="I52" s="21">
        <f t="shared" si="11"/>
        <v>2027.6666666666667</v>
      </c>
      <c r="J52" s="109">
        <f t="shared" si="25"/>
        <v>0.15708</v>
      </c>
      <c r="K52" s="21">
        <f t="shared" si="29"/>
        <v>24818.639999999999</v>
      </c>
      <c r="L52" s="21">
        <f t="shared" si="24"/>
        <v>2068.2199999999998</v>
      </c>
      <c r="M52" s="109">
        <f t="shared" si="26"/>
        <v>0.16336320000000001</v>
      </c>
      <c r="N52" s="21">
        <f t="shared" si="27"/>
        <v>25811.385600000001</v>
      </c>
      <c r="O52" s="21">
        <f t="shared" si="28"/>
        <v>2150.9488000000001</v>
      </c>
      <c r="R52" s="27">
        <v>158000</v>
      </c>
      <c r="S52" s="27">
        <f t="shared" si="34"/>
        <v>25920</v>
      </c>
      <c r="T52" s="27">
        <f t="shared" si="35"/>
        <v>33120</v>
      </c>
      <c r="U52" s="33">
        <f t="shared" si="47"/>
        <v>2160</v>
      </c>
      <c r="V52" s="34">
        <f t="shared" si="47"/>
        <v>2760</v>
      </c>
      <c r="W52" s="27">
        <f t="shared" si="7"/>
        <v>27240</v>
      </c>
      <c r="X52" s="27">
        <f t="shared" si="12"/>
        <v>35220</v>
      </c>
      <c r="Y52" s="33">
        <v>2270</v>
      </c>
      <c r="Z52" s="34">
        <v>2935</v>
      </c>
      <c r="AB52" s="27">
        <v>158000</v>
      </c>
      <c r="AC52" s="67">
        <f t="shared" si="36"/>
        <v>24818.639999999999</v>
      </c>
      <c r="AD52" s="67">
        <f t="shared" si="43"/>
        <v>24818.639999999999</v>
      </c>
      <c r="AE52" s="67">
        <f t="shared" si="44"/>
        <v>1255.28</v>
      </c>
      <c r="AF52" s="67">
        <f t="shared" si="45"/>
        <v>2068.2199999999998</v>
      </c>
      <c r="AH52" s="27">
        <v>158000</v>
      </c>
      <c r="AI52" s="27">
        <f t="shared" si="46"/>
        <v>24818.639999999999</v>
      </c>
      <c r="AJ52" s="27">
        <f t="shared" si="31"/>
        <v>24818.639999999999</v>
      </c>
      <c r="AK52" s="27">
        <f t="shared" si="32"/>
        <v>2068.2199999999998</v>
      </c>
      <c r="AL52" s="27">
        <f t="shared" si="33"/>
        <v>2068.2199999999998</v>
      </c>
    </row>
    <row r="53" spans="1:38">
      <c r="A53" s="15">
        <f t="shared" si="15"/>
        <v>160000</v>
      </c>
      <c r="B53" s="17">
        <v>1866.6666666666722</v>
      </c>
      <c r="C53" s="17">
        <f t="shared" si="40"/>
        <v>22400.000000000065</v>
      </c>
      <c r="D53" s="18">
        <f t="shared" si="41"/>
        <v>0.1400000000000004</v>
      </c>
      <c r="E53" s="19">
        <v>0.1400000000000004</v>
      </c>
      <c r="F53" s="20">
        <f t="shared" si="8"/>
        <v>0.14000000000000001</v>
      </c>
      <c r="G53" s="20">
        <f t="shared" si="9"/>
        <v>0.154</v>
      </c>
      <c r="H53" s="21">
        <f t="shared" si="42"/>
        <v>24640</v>
      </c>
      <c r="I53" s="21">
        <f t="shared" si="11"/>
        <v>2053.3333333333335</v>
      </c>
      <c r="J53" s="109">
        <f t="shared" si="25"/>
        <v>0.15708</v>
      </c>
      <c r="K53" s="21">
        <f t="shared" si="29"/>
        <v>25132.799999999999</v>
      </c>
      <c r="L53" s="21">
        <f t="shared" si="24"/>
        <v>2094.4</v>
      </c>
      <c r="M53" s="109">
        <f t="shared" si="26"/>
        <v>0.16336320000000001</v>
      </c>
      <c r="N53" s="21">
        <f t="shared" si="27"/>
        <v>26138.112000000001</v>
      </c>
      <c r="O53" s="21">
        <f t="shared" si="28"/>
        <v>2178.1759999999999</v>
      </c>
      <c r="R53" s="27">
        <v>160000</v>
      </c>
      <c r="S53" s="27">
        <f t="shared" si="34"/>
        <v>26400</v>
      </c>
      <c r="T53" s="27">
        <f t="shared" si="35"/>
        <v>33600</v>
      </c>
      <c r="U53" s="33">
        <v>2200</v>
      </c>
      <c r="V53" s="34">
        <v>2800</v>
      </c>
      <c r="W53" s="27">
        <f t="shared" si="7"/>
        <v>27780</v>
      </c>
      <c r="X53" s="27">
        <f t="shared" si="12"/>
        <v>35760</v>
      </c>
      <c r="Y53" s="33">
        <v>2315</v>
      </c>
      <c r="Z53" s="34">
        <v>2980</v>
      </c>
      <c r="AB53" s="27">
        <v>160000</v>
      </c>
      <c r="AC53" s="67">
        <f t="shared" si="36"/>
        <v>25132.799999999999</v>
      </c>
      <c r="AD53" s="67">
        <f t="shared" si="43"/>
        <v>25132.799999999999</v>
      </c>
      <c r="AE53" s="67">
        <f t="shared" si="44"/>
        <v>1255.28</v>
      </c>
      <c r="AF53" s="67">
        <f t="shared" si="45"/>
        <v>2094.4</v>
      </c>
      <c r="AH53" s="27">
        <v>160000</v>
      </c>
      <c r="AI53" s="27">
        <f t="shared" si="46"/>
        <v>25132.799999999999</v>
      </c>
      <c r="AJ53" s="27">
        <f t="shared" si="31"/>
        <v>25132.799999999999</v>
      </c>
      <c r="AK53" s="27">
        <f t="shared" si="32"/>
        <v>2094.4</v>
      </c>
      <c r="AL53" s="27">
        <f t="shared" si="33"/>
        <v>2094.4</v>
      </c>
    </row>
    <row r="54" spans="1:38">
      <c r="A54" s="15">
        <f t="shared" si="15"/>
        <v>162000</v>
      </c>
      <c r="B54" s="17">
        <v>1895.4000000000058</v>
      </c>
      <c r="C54" s="17">
        <f t="shared" si="40"/>
        <v>22744.800000000068</v>
      </c>
      <c r="D54" s="18">
        <f t="shared" si="41"/>
        <v>0.14040000000000041</v>
      </c>
      <c r="E54" s="19">
        <v>0.14040000000000041</v>
      </c>
      <c r="F54" s="20">
        <f t="shared" si="8"/>
        <v>0.14000000000000001</v>
      </c>
      <c r="G54" s="20">
        <f t="shared" si="9"/>
        <v>0.154</v>
      </c>
      <c r="H54" s="21">
        <f t="shared" si="42"/>
        <v>24948</v>
      </c>
      <c r="I54" s="21">
        <f t="shared" si="11"/>
        <v>2079</v>
      </c>
      <c r="J54" s="109">
        <f t="shared" si="25"/>
        <v>0.15708</v>
      </c>
      <c r="K54" s="21">
        <f t="shared" si="29"/>
        <v>25446.959999999999</v>
      </c>
      <c r="L54" s="21">
        <f t="shared" si="24"/>
        <v>2120.58</v>
      </c>
      <c r="M54" s="109">
        <f t="shared" si="26"/>
        <v>0.16336320000000001</v>
      </c>
      <c r="N54" s="21">
        <f t="shared" si="27"/>
        <v>26464.838400000001</v>
      </c>
      <c r="O54" s="21">
        <f t="shared" si="28"/>
        <v>2205.4032000000002</v>
      </c>
      <c r="R54" s="27">
        <v>162000</v>
      </c>
      <c r="S54" s="27">
        <f t="shared" si="34"/>
        <v>26880</v>
      </c>
      <c r="T54" s="27">
        <f t="shared" si="35"/>
        <v>34080</v>
      </c>
      <c r="U54" s="33">
        <f t="shared" ref="U54:V57" si="48">U53+40</f>
        <v>2240</v>
      </c>
      <c r="V54" s="34">
        <f t="shared" si="48"/>
        <v>2840</v>
      </c>
      <c r="W54" s="27">
        <f t="shared" si="7"/>
        <v>28320</v>
      </c>
      <c r="X54" s="27">
        <f t="shared" si="12"/>
        <v>36300</v>
      </c>
      <c r="Y54" s="33">
        <v>2360</v>
      </c>
      <c r="Z54" s="34">
        <v>3025</v>
      </c>
      <c r="AB54" s="27">
        <v>162000</v>
      </c>
      <c r="AC54" s="67">
        <f t="shared" si="36"/>
        <v>25446.959999999999</v>
      </c>
      <c r="AD54" s="67">
        <f t="shared" si="43"/>
        <v>25446.959999999999</v>
      </c>
      <c r="AE54" s="67">
        <f t="shared" si="44"/>
        <v>1255.28</v>
      </c>
      <c r="AF54" s="67">
        <f t="shared" si="45"/>
        <v>2120.58</v>
      </c>
      <c r="AH54" s="27">
        <v>162000</v>
      </c>
      <c r="AI54" s="27">
        <f t="shared" si="46"/>
        <v>25446.959999999999</v>
      </c>
      <c r="AJ54" s="27">
        <f t="shared" si="31"/>
        <v>25446.959999999999</v>
      </c>
      <c r="AK54" s="27">
        <f t="shared" si="32"/>
        <v>2120.58</v>
      </c>
      <c r="AL54" s="27">
        <f t="shared" si="33"/>
        <v>2120.58</v>
      </c>
    </row>
    <row r="55" spans="1:38">
      <c r="A55" s="15">
        <f t="shared" si="15"/>
        <v>164000</v>
      </c>
      <c r="B55" s="17">
        <v>1924.2666666666726</v>
      </c>
      <c r="C55" s="17">
        <f t="shared" si="40"/>
        <v>23091.20000000007</v>
      </c>
      <c r="D55" s="18">
        <f t="shared" si="41"/>
        <v>0.14080000000000042</v>
      </c>
      <c r="E55" s="19">
        <v>0.14080000000000042</v>
      </c>
      <c r="F55" s="20">
        <f t="shared" si="8"/>
        <v>0.14099999999999999</v>
      </c>
      <c r="G55" s="20">
        <f t="shared" si="9"/>
        <v>0.155</v>
      </c>
      <c r="H55" s="21">
        <f t="shared" si="42"/>
        <v>25420</v>
      </c>
      <c r="I55" s="21">
        <f t="shared" si="11"/>
        <v>2118.3333333333335</v>
      </c>
      <c r="J55" s="109">
        <f t="shared" si="25"/>
        <v>0.15810000000000002</v>
      </c>
      <c r="K55" s="21">
        <f t="shared" si="29"/>
        <v>25928.400000000001</v>
      </c>
      <c r="L55" s="21">
        <f t="shared" si="24"/>
        <v>2160.7000000000003</v>
      </c>
      <c r="M55" s="109">
        <f t="shared" si="26"/>
        <v>0.16442400000000001</v>
      </c>
      <c r="N55" s="21">
        <f t="shared" si="27"/>
        <v>26965.536000000004</v>
      </c>
      <c r="O55" s="21">
        <f t="shared" si="28"/>
        <v>2247.1280000000002</v>
      </c>
      <c r="R55" s="27">
        <v>164000</v>
      </c>
      <c r="S55" s="27">
        <f t="shared" si="34"/>
        <v>27360</v>
      </c>
      <c r="T55" s="27">
        <f t="shared" si="35"/>
        <v>34560</v>
      </c>
      <c r="U55" s="33">
        <f t="shared" si="48"/>
        <v>2280</v>
      </c>
      <c r="V55" s="34">
        <f t="shared" si="48"/>
        <v>2880</v>
      </c>
      <c r="W55" s="27">
        <f t="shared" si="7"/>
        <v>28860</v>
      </c>
      <c r="X55" s="27">
        <f t="shared" si="12"/>
        <v>36840</v>
      </c>
      <c r="Y55" s="33">
        <v>2405</v>
      </c>
      <c r="Z55" s="34">
        <v>3070</v>
      </c>
      <c r="AB55" s="27">
        <v>164000</v>
      </c>
      <c r="AC55" s="67">
        <f t="shared" si="36"/>
        <v>25928.400000000001</v>
      </c>
      <c r="AD55" s="67">
        <f t="shared" si="43"/>
        <v>25928.400000000001</v>
      </c>
      <c r="AE55" s="67">
        <f t="shared" si="44"/>
        <v>1255.28</v>
      </c>
      <c r="AF55" s="67">
        <f t="shared" si="45"/>
        <v>2160.7000000000003</v>
      </c>
      <c r="AH55" s="27">
        <v>164000</v>
      </c>
      <c r="AI55" s="27">
        <f t="shared" si="46"/>
        <v>25928.400000000001</v>
      </c>
      <c r="AJ55" s="27">
        <f t="shared" si="31"/>
        <v>25928.400000000001</v>
      </c>
      <c r="AK55" s="27">
        <f t="shared" si="32"/>
        <v>2160.7000000000003</v>
      </c>
      <c r="AL55" s="27">
        <f t="shared" si="33"/>
        <v>2160.7000000000003</v>
      </c>
    </row>
    <row r="56" spans="1:38">
      <c r="A56" s="15">
        <f t="shared" si="15"/>
        <v>166000</v>
      </c>
      <c r="B56" s="17">
        <v>1953.2666666666728</v>
      </c>
      <c r="C56" s="17">
        <f t="shared" si="40"/>
        <v>23439.200000000073</v>
      </c>
      <c r="D56" s="18">
        <f t="shared" si="41"/>
        <v>0.14120000000000044</v>
      </c>
      <c r="E56" s="19">
        <v>0.14120000000000044</v>
      </c>
      <c r="F56" s="20">
        <f t="shared" si="8"/>
        <v>0.14099999999999999</v>
      </c>
      <c r="G56" s="20">
        <f t="shared" si="9"/>
        <v>0.155</v>
      </c>
      <c r="H56" s="21">
        <f t="shared" si="42"/>
        <v>25730</v>
      </c>
      <c r="I56" s="21">
        <f t="shared" si="11"/>
        <v>2144.1666666666665</v>
      </c>
      <c r="J56" s="109">
        <f t="shared" si="25"/>
        <v>0.15810000000000002</v>
      </c>
      <c r="K56" s="21">
        <f t="shared" si="29"/>
        <v>26244.600000000002</v>
      </c>
      <c r="L56" s="21">
        <f t="shared" si="24"/>
        <v>2187.0500000000002</v>
      </c>
      <c r="M56" s="109">
        <f t="shared" si="26"/>
        <v>0.16442400000000001</v>
      </c>
      <c r="N56" s="21">
        <f t="shared" si="27"/>
        <v>27294.384000000002</v>
      </c>
      <c r="O56" s="21">
        <f t="shared" si="28"/>
        <v>2274.5320000000002</v>
      </c>
      <c r="R56" s="27">
        <v>166000</v>
      </c>
      <c r="S56" s="27">
        <f t="shared" si="34"/>
        <v>27840</v>
      </c>
      <c r="T56" s="27">
        <f t="shared" si="35"/>
        <v>35040</v>
      </c>
      <c r="U56" s="33">
        <f t="shared" si="48"/>
        <v>2320</v>
      </c>
      <c r="V56" s="34">
        <f t="shared" si="48"/>
        <v>2920</v>
      </c>
      <c r="W56" s="27">
        <f t="shared" si="7"/>
        <v>29400</v>
      </c>
      <c r="X56" s="27">
        <f t="shared" si="12"/>
        <v>37380</v>
      </c>
      <c r="Y56" s="33">
        <v>2450</v>
      </c>
      <c r="Z56" s="34">
        <v>3115</v>
      </c>
      <c r="AB56" s="27">
        <v>166000</v>
      </c>
      <c r="AC56" s="67">
        <f t="shared" si="36"/>
        <v>26244.600000000002</v>
      </c>
      <c r="AD56" s="67">
        <f t="shared" si="43"/>
        <v>26244.600000000002</v>
      </c>
      <c r="AE56" s="67">
        <f t="shared" si="44"/>
        <v>1255.28</v>
      </c>
      <c r="AF56" s="67">
        <f t="shared" si="45"/>
        <v>2187.0500000000002</v>
      </c>
      <c r="AH56" s="27">
        <v>166000</v>
      </c>
      <c r="AI56" s="27">
        <f t="shared" si="46"/>
        <v>26244.600000000002</v>
      </c>
      <c r="AJ56" s="27">
        <f t="shared" si="31"/>
        <v>26244.600000000002</v>
      </c>
      <c r="AK56" s="27">
        <f t="shared" si="32"/>
        <v>2187.0500000000002</v>
      </c>
      <c r="AL56" s="27">
        <f t="shared" si="33"/>
        <v>2187.0500000000002</v>
      </c>
    </row>
    <row r="57" spans="1:38">
      <c r="A57" s="15">
        <f t="shared" si="15"/>
        <v>168000</v>
      </c>
      <c r="B57" s="17">
        <v>1982.4000000000062</v>
      </c>
      <c r="C57" s="17">
        <f t="shared" si="40"/>
        <v>23788.800000000076</v>
      </c>
      <c r="D57" s="18">
        <f t="shared" si="41"/>
        <v>0.14160000000000045</v>
      </c>
      <c r="E57" s="19">
        <v>0.14160000000000045</v>
      </c>
      <c r="F57" s="20">
        <f t="shared" si="8"/>
        <v>0.14199999999999999</v>
      </c>
      <c r="G57" s="20">
        <f t="shared" si="9"/>
        <v>0.156</v>
      </c>
      <c r="H57" s="21">
        <f t="shared" si="42"/>
        <v>26208</v>
      </c>
      <c r="I57" s="21">
        <f t="shared" si="11"/>
        <v>2184</v>
      </c>
      <c r="J57" s="109">
        <f t="shared" si="25"/>
        <v>0.15912000000000001</v>
      </c>
      <c r="K57" s="21">
        <f t="shared" si="29"/>
        <v>26732.16</v>
      </c>
      <c r="L57" s="21">
        <f t="shared" si="24"/>
        <v>2227.6799999999998</v>
      </c>
      <c r="M57" s="109">
        <f t="shared" si="26"/>
        <v>0.16548480000000002</v>
      </c>
      <c r="N57" s="21">
        <f t="shared" si="27"/>
        <v>27801.446400000001</v>
      </c>
      <c r="O57" s="21">
        <f t="shared" si="28"/>
        <v>2316.7872000000002</v>
      </c>
      <c r="R57" s="27">
        <v>168000</v>
      </c>
      <c r="S57" s="27">
        <f t="shared" si="34"/>
        <v>28320</v>
      </c>
      <c r="T57" s="27">
        <f t="shared" si="35"/>
        <v>35520</v>
      </c>
      <c r="U57" s="33">
        <f t="shared" si="48"/>
        <v>2360</v>
      </c>
      <c r="V57" s="34">
        <f t="shared" si="48"/>
        <v>2960</v>
      </c>
      <c r="W57" s="27">
        <f t="shared" si="7"/>
        <v>29940</v>
      </c>
      <c r="X57" s="27">
        <f t="shared" si="12"/>
        <v>37920</v>
      </c>
      <c r="Y57" s="33">
        <v>2495</v>
      </c>
      <c r="Z57" s="34">
        <v>3160</v>
      </c>
      <c r="AB57" s="27">
        <v>168000</v>
      </c>
      <c r="AC57" s="67">
        <f t="shared" si="36"/>
        <v>26732.16</v>
      </c>
      <c r="AD57" s="67">
        <f t="shared" si="43"/>
        <v>26732.16</v>
      </c>
      <c r="AE57" s="67">
        <f t="shared" si="44"/>
        <v>1255.28</v>
      </c>
      <c r="AF57" s="67">
        <f t="shared" si="45"/>
        <v>2227.6799999999998</v>
      </c>
      <c r="AH57" s="27">
        <v>168000</v>
      </c>
      <c r="AI57" s="27">
        <f t="shared" si="46"/>
        <v>26732.16</v>
      </c>
      <c r="AJ57" s="27">
        <f t="shared" si="31"/>
        <v>26732.16</v>
      </c>
      <c r="AK57" s="27">
        <f t="shared" si="32"/>
        <v>2227.6799999999998</v>
      </c>
      <c r="AL57" s="27">
        <f t="shared" si="33"/>
        <v>2227.6799999999998</v>
      </c>
    </row>
    <row r="58" spans="1:38">
      <c r="A58" s="15">
        <f t="shared" si="15"/>
        <v>170000</v>
      </c>
      <c r="B58" s="17">
        <v>2011.6666666666731</v>
      </c>
      <c r="C58" s="17">
        <f t="shared" si="40"/>
        <v>24140.000000000076</v>
      </c>
      <c r="D58" s="18">
        <f t="shared" si="41"/>
        <v>0.14200000000000046</v>
      </c>
      <c r="E58" s="19">
        <v>0.14200000000000046</v>
      </c>
      <c r="F58" s="20">
        <f t="shared" si="8"/>
        <v>0.14199999999999999</v>
      </c>
      <c r="G58" s="20">
        <f t="shared" si="9"/>
        <v>0.156</v>
      </c>
      <c r="H58" s="21">
        <f t="shared" si="42"/>
        <v>26520</v>
      </c>
      <c r="I58" s="21">
        <f t="shared" si="11"/>
        <v>2210</v>
      </c>
      <c r="J58" s="109">
        <f t="shared" si="25"/>
        <v>0.15912000000000001</v>
      </c>
      <c r="K58" s="21">
        <f t="shared" si="29"/>
        <v>27050.400000000001</v>
      </c>
      <c r="L58" s="21">
        <f t="shared" si="24"/>
        <v>2254.2000000000003</v>
      </c>
      <c r="M58" s="109">
        <f t="shared" si="26"/>
        <v>0.16548480000000002</v>
      </c>
      <c r="N58" s="21">
        <f t="shared" si="27"/>
        <v>28132.416000000001</v>
      </c>
      <c r="O58" s="21">
        <f t="shared" si="28"/>
        <v>2344.3679999999999</v>
      </c>
      <c r="R58" s="27">
        <v>170000</v>
      </c>
      <c r="S58" s="27">
        <f t="shared" si="34"/>
        <v>28800</v>
      </c>
      <c r="T58" s="27">
        <f t="shared" si="35"/>
        <v>36000</v>
      </c>
      <c r="U58" s="33">
        <v>2400</v>
      </c>
      <c r="V58" s="34">
        <v>3000</v>
      </c>
      <c r="W58" s="27">
        <f t="shared" si="7"/>
        <v>30480</v>
      </c>
      <c r="X58" s="27">
        <f t="shared" si="12"/>
        <v>38460</v>
      </c>
      <c r="Y58" s="33">
        <v>2540</v>
      </c>
      <c r="Z58" s="34">
        <v>3205</v>
      </c>
      <c r="AB58" s="27">
        <v>170000</v>
      </c>
      <c r="AC58" s="67">
        <f t="shared" si="36"/>
        <v>27050.400000000001</v>
      </c>
      <c r="AD58" s="67">
        <f t="shared" si="43"/>
        <v>27050.400000000001</v>
      </c>
      <c r="AE58" s="67">
        <f t="shared" si="44"/>
        <v>1255.28</v>
      </c>
      <c r="AF58" s="67">
        <f t="shared" si="45"/>
        <v>2254.2000000000003</v>
      </c>
      <c r="AH58" s="27">
        <v>170000</v>
      </c>
      <c r="AI58" s="27">
        <f t="shared" si="46"/>
        <v>27050.400000000001</v>
      </c>
      <c r="AJ58" s="27">
        <f t="shared" si="31"/>
        <v>27050.400000000001</v>
      </c>
      <c r="AK58" s="27">
        <f t="shared" si="32"/>
        <v>2254.2000000000003</v>
      </c>
      <c r="AL58" s="27">
        <f t="shared" si="33"/>
        <v>2254.2000000000003</v>
      </c>
    </row>
    <row r="59" spans="1:38">
      <c r="A59" s="15">
        <f t="shared" si="15"/>
        <v>172000</v>
      </c>
      <c r="B59" s="17">
        <v>2041.0666666666732</v>
      </c>
      <c r="C59" s="17">
        <f t="shared" si="40"/>
        <v>24492.800000000079</v>
      </c>
      <c r="D59" s="18">
        <f t="shared" si="41"/>
        <v>0.14240000000000047</v>
      </c>
      <c r="E59" s="19">
        <v>0.14240000000000047</v>
      </c>
      <c r="F59" s="20">
        <f t="shared" si="8"/>
        <v>0.14199999999999999</v>
      </c>
      <c r="G59" s="20">
        <f t="shared" si="9"/>
        <v>0.156</v>
      </c>
      <c r="H59" s="21">
        <f t="shared" si="42"/>
        <v>26832</v>
      </c>
      <c r="I59" s="21">
        <f t="shared" si="11"/>
        <v>2236</v>
      </c>
      <c r="J59" s="109">
        <f t="shared" si="25"/>
        <v>0.15911999999999998</v>
      </c>
      <c r="K59" s="21">
        <f t="shared" si="29"/>
        <v>27368.639999999999</v>
      </c>
      <c r="L59" s="21">
        <f t="shared" si="24"/>
        <v>2280.7199999999998</v>
      </c>
      <c r="M59" s="109">
        <f t="shared" si="26"/>
        <v>0.16548480000000002</v>
      </c>
      <c r="N59" s="21">
        <f t="shared" si="27"/>
        <v>28463.385600000001</v>
      </c>
      <c r="O59" s="21">
        <f t="shared" si="28"/>
        <v>2371.9488000000001</v>
      </c>
      <c r="R59" s="27">
        <v>172000</v>
      </c>
      <c r="S59" s="27">
        <f t="shared" si="34"/>
        <v>29280</v>
      </c>
      <c r="T59" s="27">
        <f t="shared" si="35"/>
        <v>36600</v>
      </c>
      <c r="U59" s="33">
        <f>U58+40</f>
        <v>2440</v>
      </c>
      <c r="V59" s="34">
        <f>V58+50</f>
        <v>3050</v>
      </c>
      <c r="W59" s="27">
        <f t="shared" si="7"/>
        <v>31020</v>
      </c>
      <c r="X59" s="27">
        <f t="shared" si="12"/>
        <v>39060</v>
      </c>
      <c r="Y59" s="33">
        <v>2585</v>
      </c>
      <c r="Z59" s="34">
        <f>Z58+50</f>
        <v>3255</v>
      </c>
      <c r="AB59" s="27">
        <v>172000</v>
      </c>
      <c r="AC59" s="67">
        <f t="shared" si="36"/>
        <v>27368.639999999999</v>
      </c>
      <c r="AD59" s="67">
        <f t="shared" si="43"/>
        <v>27368.639999999999</v>
      </c>
      <c r="AE59" s="67">
        <f t="shared" si="44"/>
        <v>1255.28</v>
      </c>
      <c r="AF59" s="67">
        <f t="shared" si="45"/>
        <v>2280.7199999999998</v>
      </c>
      <c r="AH59" s="27">
        <v>172000</v>
      </c>
      <c r="AI59" s="27">
        <f t="shared" si="46"/>
        <v>27368.639999999999</v>
      </c>
      <c r="AJ59" s="27">
        <f t="shared" si="31"/>
        <v>27368.639999999999</v>
      </c>
      <c r="AK59" s="27">
        <f t="shared" si="32"/>
        <v>2280.7199999999998</v>
      </c>
      <c r="AL59" s="27">
        <f t="shared" si="33"/>
        <v>2280.7199999999998</v>
      </c>
    </row>
    <row r="60" spans="1:38">
      <c r="A60" s="15">
        <f t="shared" si="15"/>
        <v>174000</v>
      </c>
      <c r="B60" s="17">
        <v>2070.6000000000072</v>
      </c>
      <c r="C60" s="17">
        <f t="shared" si="40"/>
        <v>24847.200000000084</v>
      </c>
      <c r="D60" s="18">
        <f t="shared" si="41"/>
        <v>0.14280000000000048</v>
      </c>
      <c r="E60" s="19">
        <v>0.14280000000000048</v>
      </c>
      <c r="F60" s="20">
        <f t="shared" si="8"/>
        <v>0.14299999999999999</v>
      </c>
      <c r="G60" s="20">
        <f t="shared" si="9"/>
        <v>0.157</v>
      </c>
      <c r="H60" s="21">
        <f t="shared" si="42"/>
        <v>27318</v>
      </c>
      <c r="I60" s="21">
        <f t="shared" si="11"/>
        <v>2276.5</v>
      </c>
      <c r="J60" s="109">
        <f t="shared" si="25"/>
        <v>0.16014</v>
      </c>
      <c r="K60" s="21">
        <f t="shared" si="29"/>
        <v>27864.36</v>
      </c>
      <c r="L60" s="21">
        <f t="shared" si="24"/>
        <v>2322.0300000000002</v>
      </c>
      <c r="M60" s="109">
        <f t="shared" si="26"/>
        <v>0.16654560000000002</v>
      </c>
      <c r="N60" s="21">
        <f t="shared" si="27"/>
        <v>28978.934400000002</v>
      </c>
      <c r="O60" s="21">
        <f t="shared" si="28"/>
        <v>2414.9112</v>
      </c>
      <c r="R60" s="27">
        <v>174000</v>
      </c>
      <c r="S60" s="27">
        <f t="shared" si="34"/>
        <v>29760</v>
      </c>
      <c r="T60" s="27">
        <f t="shared" si="35"/>
        <v>37200</v>
      </c>
      <c r="U60" s="33">
        <f>U59+40</f>
        <v>2480</v>
      </c>
      <c r="V60" s="34">
        <f>V59+50</f>
        <v>3100</v>
      </c>
      <c r="W60" s="27">
        <f t="shared" si="7"/>
        <v>31560</v>
      </c>
      <c r="X60" s="27">
        <f t="shared" si="12"/>
        <v>39660</v>
      </c>
      <c r="Y60" s="33">
        <v>2630</v>
      </c>
      <c r="Z60" s="34">
        <f>Z59+50</f>
        <v>3305</v>
      </c>
      <c r="AB60" s="27">
        <v>174000</v>
      </c>
      <c r="AC60" s="67">
        <f t="shared" si="36"/>
        <v>27864.36</v>
      </c>
      <c r="AD60" s="67">
        <f t="shared" si="43"/>
        <v>27864.36</v>
      </c>
      <c r="AE60" s="67">
        <f t="shared" si="44"/>
        <v>1255.28</v>
      </c>
      <c r="AF60" s="67">
        <f t="shared" si="45"/>
        <v>2322.0300000000002</v>
      </c>
      <c r="AH60" s="27">
        <v>174000</v>
      </c>
      <c r="AI60" s="27">
        <f t="shared" si="46"/>
        <v>27864.36</v>
      </c>
      <c r="AJ60" s="27">
        <f t="shared" si="31"/>
        <v>27864.36</v>
      </c>
      <c r="AK60" s="27">
        <f t="shared" si="32"/>
        <v>2322.0300000000002</v>
      </c>
      <c r="AL60" s="27">
        <f t="shared" si="33"/>
        <v>2322.0300000000002</v>
      </c>
    </row>
    <row r="61" spans="1:38">
      <c r="A61" s="15">
        <f t="shared" si="15"/>
        <v>176000</v>
      </c>
      <c r="B61" s="17">
        <v>2100.2666666666742</v>
      </c>
      <c r="C61" s="17">
        <f t="shared" si="40"/>
        <v>25203.200000000092</v>
      </c>
      <c r="D61" s="18">
        <f t="shared" si="41"/>
        <v>0.14320000000000052</v>
      </c>
      <c r="E61" s="19">
        <v>0.14320000000000052</v>
      </c>
      <c r="F61" s="20">
        <f t="shared" si="8"/>
        <v>0.14299999999999999</v>
      </c>
      <c r="G61" s="20">
        <f t="shared" si="9"/>
        <v>0.157</v>
      </c>
      <c r="H61" s="21">
        <f t="shared" si="42"/>
        <v>27632</v>
      </c>
      <c r="I61" s="21">
        <f t="shared" si="11"/>
        <v>2302.6666666666665</v>
      </c>
      <c r="J61" s="109">
        <f t="shared" si="25"/>
        <v>0.16014</v>
      </c>
      <c r="K61" s="21">
        <f t="shared" si="29"/>
        <v>28184.639999999999</v>
      </c>
      <c r="L61" s="21">
        <f t="shared" si="24"/>
        <v>2348.7199999999998</v>
      </c>
      <c r="M61" s="109">
        <f t="shared" si="26"/>
        <v>0.16654560000000002</v>
      </c>
      <c r="N61" s="21">
        <f t="shared" si="27"/>
        <v>29312.025600000001</v>
      </c>
      <c r="O61" s="21">
        <f t="shared" si="28"/>
        <v>2442.6687999999999</v>
      </c>
      <c r="R61" s="27">
        <v>176000</v>
      </c>
      <c r="S61" s="27">
        <f t="shared" si="34"/>
        <v>30240</v>
      </c>
      <c r="T61" s="27">
        <f t="shared" si="35"/>
        <v>37800</v>
      </c>
      <c r="U61" s="33">
        <f>U60+40</f>
        <v>2520</v>
      </c>
      <c r="V61" s="34">
        <f>V60+50</f>
        <v>3150</v>
      </c>
      <c r="W61" s="27">
        <f t="shared" si="7"/>
        <v>32100</v>
      </c>
      <c r="X61" s="27">
        <f t="shared" si="12"/>
        <v>40260</v>
      </c>
      <c r="Y61" s="33">
        <v>2675</v>
      </c>
      <c r="Z61" s="34">
        <f>Z60+50</f>
        <v>3355</v>
      </c>
      <c r="AB61" s="27">
        <v>176000</v>
      </c>
      <c r="AC61" s="67">
        <f t="shared" si="36"/>
        <v>28184.639999999999</v>
      </c>
      <c r="AD61" s="67">
        <f t="shared" si="43"/>
        <v>28184.639999999999</v>
      </c>
      <c r="AE61" s="67">
        <f t="shared" si="44"/>
        <v>1255.28</v>
      </c>
      <c r="AF61" s="67">
        <f t="shared" si="45"/>
        <v>2348.7199999999998</v>
      </c>
      <c r="AH61" s="27">
        <v>176000</v>
      </c>
      <c r="AI61" s="27">
        <f t="shared" si="46"/>
        <v>28184.639999999999</v>
      </c>
      <c r="AJ61" s="27">
        <f t="shared" si="31"/>
        <v>28184.639999999999</v>
      </c>
      <c r="AK61" s="27">
        <f t="shared" si="32"/>
        <v>2348.7199999999998</v>
      </c>
      <c r="AL61" s="27">
        <f t="shared" si="33"/>
        <v>2348.7199999999998</v>
      </c>
    </row>
    <row r="62" spans="1:38">
      <c r="A62" s="15">
        <f t="shared" si="15"/>
        <v>178000</v>
      </c>
      <c r="B62" s="17">
        <v>2130.0666666666743</v>
      </c>
      <c r="C62" s="17">
        <f t="shared" si="40"/>
        <v>25560.80000000009</v>
      </c>
      <c r="D62" s="18">
        <f t="shared" si="41"/>
        <v>0.14360000000000051</v>
      </c>
      <c r="E62" s="19">
        <v>0.14360000000000051</v>
      </c>
      <c r="F62" s="20">
        <f t="shared" si="8"/>
        <v>0.14399999999999999</v>
      </c>
      <c r="G62" s="20">
        <f t="shared" si="9"/>
        <v>0.158</v>
      </c>
      <c r="H62" s="21">
        <f t="shared" si="42"/>
        <v>28124</v>
      </c>
      <c r="I62" s="21">
        <f t="shared" si="11"/>
        <v>2343.6666666666665</v>
      </c>
      <c r="J62" s="109">
        <f t="shared" si="25"/>
        <v>0.16116</v>
      </c>
      <c r="K62" s="21">
        <f t="shared" si="29"/>
        <v>28686.48</v>
      </c>
      <c r="L62" s="21">
        <f t="shared" si="24"/>
        <v>2390.54</v>
      </c>
      <c r="M62" s="109">
        <f t="shared" si="26"/>
        <v>0.16760640000000002</v>
      </c>
      <c r="N62" s="21">
        <f t="shared" si="27"/>
        <v>29833.939200000001</v>
      </c>
      <c r="O62" s="21">
        <f t="shared" si="28"/>
        <v>2486.1615999999999</v>
      </c>
      <c r="R62" s="27">
        <v>178000</v>
      </c>
      <c r="S62" s="27">
        <f t="shared" si="34"/>
        <v>30720</v>
      </c>
      <c r="T62" s="27">
        <f t="shared" si="35"/>
        <v>38400</v>
      </c>
      <c r="U62" s="33">
        <f>U61+40</f>
        <v>2560</v>
      </c>
      <c r="V62" s="34">
        <f>V61+50</f>
        <v>3200</v>
      </c>
      <c r="W62" s="27">
        <f t="shared" si="7"/>
        <v>32640</v>
      </c>
      <c r="X62" s="27">
        <f t="shared" si="12"/>
        <v>40860</v>
      </c>
      <c r="Y62" s="33">
        <v>2720</v>
      </c>
      <c r="Z62" s="34">
        <f>Z61+50</f>
        <v>3405</v>
      </c>
      <c r="AB62" s="27">
        <v>178000</v>
      </c>
      <c r="AC62" s="67">
        <f t="shared" si="36"/>
        <v>28686.48</v>
      </c>
      <c r="AD62" s="67">
        <f t="shared" si="43"/>
        <v>28686.48</v>
      </c>
      <c r="AE62" s="67">
        <f t="shared" si="44"/>
        <v>1255.28</v>
      </c>
      <c r="AF62" s="67">
        <f t="shared" si="45"/>
        <v>2390.54</v>
      </c>
      <c r="AH62" s="27">
        <v>178000</v>
      </c>
      <c r="AI62" s="27">
        <f t="shared" si="46"/>
        <v>28686.48</v>
      </c>
      <c r="AJ62" s="27">
        <f t="shared" si="31"/>
        <v>28686.48</v>
      </c>
      <c r="AK62" s="27">
        <f t="shared" si="32"/>
        <v>2390.54</v>
      </c>
      <c r="AL62" s="27">
        <f t="shared" si="33"/>
        <v>2390.54</v>
      </c>
    </row>
    <row r="63" spans="1:38">
      <c r="A63" s="15">
        <f t="shared" si="15"/>
        <v>180000</v>
      </c>
      <c r="B63" s="17">
        <v>2160.0000000000077</v>
      </c>
      <c r="C63" s="17">
        <f t="shared" si="40"/>
        <v>25920.000000000095</v>
      </c>
      <c r="D63" s="18">
        <f t="shared" si="41"/>
        <v>0.14400000000000052</v>
      </c>
      <c r="E63" s="19">
        <v>0.14400000000000052</v>
      </c>
      <c r="F63" s="20">
        <f t="shared" si="8"/>
        <v>0.14399999999999999</v>
      </c>
      <c r="G63" s="20">
        <f t="shared" si="9"/>
        <v>0.158</v>
      </c>
      <c r="H63" s="21">
        <f t="shared" si="42"/>
        <v>28440</v>
      </c>
      <c r="I63" s="21">
        <f t="shared" si="11"/>
        <v>2370</v>
      </c>
      <c r="J63" s="109">
        <f t="shared" si="25"/>
        <v>0.16116</v>
      </c>
      <c r="K63" s="21">
        <f t="shared" si="29"/>
        <v>29008.799999999999</v>
      </c>
      <c r="L63" s="21">
        <f t="shared" si="24"/>
        <v>2417.4</v>
      </c>
      <c r="M63" s="109">
        <f t="shared" si="26"/>
        <v>0.16760640000000002</v>
      </c>
      <c r="N63" s="21">
        <f t="shared" si="27"/>
        <v>30169.152000000002</v>
      </c>
      <c r="O63" s="21">
        <f t="shared" si="28"/>
        <v>2514.096</v>
      </c>
      <c r="R63" s="27">
        <v>180000</v>
      </c>
      <c r="S63" s="27">
        <f t="shared" si="34"/>
        <v>31200</v>
      </c>
      <c r="T63" s="27">
        <f t="shared" si="35"/>
        <v>39600</v>
      </c>
      <c r="U63" s="33">
        <v>2600</v>
      </c>
      <c r="V63" s="34">
        <v>3300</v>
      </c>
      <c r="W63" s="27">
        <f t="shared" si="7"/>
        <v>33180</v>
      </c>
      <c r="X63" s="27">
        <f t="shared" si="12"/>
        <v>41460</v>
      </c>
      <c r="Y63" s="33">
        <v>2765</v>
      </c>
      <c r="Z63" s="34">
        <v>3455</v>
      </c>
      <c r="AB63" s="27">
        <v>180000</v>
      </c>
      <c r="AC63" s="67">
        <f t="shared" si="36"/>
        <v>29008.799999999999</v>
      </c>
      <c r="AD63" s="67">
        <f t="shared" si="43"/>
        <v>29008.799999999999</v>
      </c>
      <c r="AE63" s="67">
        <f t="shared" si="44"/>
        <v>1255.28</v>
      </c>
      <c r="AF63" s="67">
        <f t="shared" si="45"/>
        <v>2417.4</v>
      </c>
      <c r="AH63" s="27">
        <v>180000</v>
      </c>
      <c r="AI63" s="27">
        <f t="shared" si="46"/>
        <v>29008.799999999999</v>
      </c>
      <c r="AJ63" s="27">
        <f t="shared" si="31"/>
        <v>29008.799999999999</v>
      </c>
      <c r="AK63" s="27">
        <f t="shared" si="32"/>
        <v>2417.4</v>
      </c>
      <c r="AL63" s="27">
        <f t="shared" si="33"/>
        <v>2417.4</v>
      </c>
    </row>
    <row r="64" spans="1:38">
      <c r="A64" s="15">
        <f t="shared" ref="A64:A73" si="49">+A63+2000</f>
        <v>182000</v>
      </c>
      <c r="B64" s="17">
        <f t="shared" ref="B64:B74" si="50">C64/12</f>
        <v>2184.0000000000005</v>
      </c>
      <c r="C64" s="17">
        <f t="shared" ref="C64:C74" si="51">D64*A64</f>
        <v>26208.000000000004</v>
      </c>
      <c r="D64" s="18">
        <v>0.14400000000000002</v>
      </c>
      <c r="E64" s="19">
        <v>0.14400000000000002</v>
      </c>
      <c r="F64" s="20">
        <f t="shared" si="8"/>
        <v>0.14399999999999999</v>
      </c>
      <c r="G64" s="22" t="s">
        <v>9</v>
      </c>
      <c r="H64" s="21">
        <v>28800</v>
      </c>
      <c r="I64" s="21">
        <f>H64/12</f>
        <v>2400</v>
      </c>
      <c r="J64" s="22" t="s">
        <v>9</v>
      </c>
      <c r="K64" s="21">
        <f t="shared" si="29"/>
        <v>29376</v>
      </c>
      <c r="L64" s="21">
        <f t="shared" si="24"/>
        <v>2448</v>
      </c>
      <c r="M64" s="22" t="s">
        <v>9</v>
      </c>
      <c r="N64" s="21">
        <v>30552</v>
      </c>
      <c r="O64" s="21">
        <f t="shared" si="28"/>
        <v>2546</v>
      </c>
      <c r="R64" s="35">
        <v>182000</v>
      </c>
      <c r="S64" s="27"/>
      <c r="T64" s="27"/>
      <c r="U64" s="33"/>
      <c r="V64" s="34"/>
      <c r="W64" s="27">
        <f t="shared" si="7"/>
        <v>33720</v>
      </c>
      <c r="X64" s="27">
        <f t="shared" si="12"/>
        <v>42060</v>
      </c>
      <c r="Y64" s="33">
        <v>2810</v>
      </c>
      <c r="Z64" s="34">
        <v>3505</v>
      </c>
      <c r="AB64" s="35">
        <v>180001</v>
      </c>
      <c r="AC64" s="67">
        <f t="shared" ref="AC64:AC66" si="52">K64</f>
        <v>29376</v>
      </c>
      <c r="AD64" s="67">
        <f t="shared" ref="AD64:AD66" si="53">K64</f>
        <v>29376</v>
      </c>
      <c r="AE64" s="67">
        <f>AE63</f>
        <v>1255.28</v>
      </c>
      <c r="AF64" s="67">
        <f t="shared" ref="AF64:AF66" si="54">AD64/12</f>
        <v>2448</v>
      </c>
      <c r="AH64" s="35">
        <v>180001</v>
      </c>
      <c r="AI64" s="27">
        <f t="shared" ref="AI64:AI66" si="55">K64</f>
        <v>29376</v>
      </c>
      <c r="AJ64" s="27">
        <f t="shared" si="31"/>
        <v>29376</v>
      </c>
      <c r="AK64" s="27">
        <f t="shared" si="32"/>
        <v>2448</v>
      </c>
      <c r="AL64" s="27">
        <f t="shared" si="33"/>
        <v>2448</v>
      </c>
    </row>
    <row r="65" spans="1:38">
      <c r="A65" s="15">
        <f t="shared" si="49"/>
        <v>184000</v>
      </c>
      <c r="B65" s="17">
        <f t="shared" si="50"/>
        <v>2208.0000000000005</v>
      </c>
      <c r="C65" s="17">
        <f t="shared" si="51"/>
        <v>26496.000000000004</v>
      </c>
      <c r="D65" s="18">
        <v>0.14400000000000002</v>
      </c>
      <c r="E65" s="19">
        <v>0.14400000000000002</v>
      </c>
      <c r="F65" s="20">
        <f t="shared" si="8"/>
        <v>0.14399999999999999</v>
      </c>
      <c r="G65" s="22" t="s">
        <v>10</v>
      </c>
      <c r="H65" s="21">
        <v>33600</v>
      </c>
      <c r="I65" s="21">
        <f>H65/12</f>
        <v>2800</v>
      </c>
      <c r="J65" s="22" t="s">
        <v>10</v>
      </c>
      <c r="K65" s="21">
        <f t="shared" si="29"/>
        <v>34272</v>
      </c>
      <c r="L65" s="21">
        <f t="shared" si="24"/>
        <v>2856</v>
      </c>
      <c r="M65" s="22" t="s">
        <v>10</v>
      </c>
      <c r="N65" s="21">
        <v>35640</v>
      </c>
      <c r="O65" s="21">
        <f t="shared" si="28"/>
        <v>2970</v>
      </c>
      <c r="R65" s="27">
        <v>184000</v>
      </c>
      <c r="S65" s="27"/>
      <c r="T65" s="27"/>
      <c r="U65" s="33"/>
      <c r="V65" s="34"/>
      <c r="W65" s="27">
        <f t="shared" ref="W65:W69" si="56">12*Y65</f>
        <v>34260</v>
      </c>
      <c r="X65" s="27">
        <f t="shared" ref="X65:X69" si="57">12*Z65</f>
        <v>42660</v>
      </c>
      <c r="Y65" s="33">
        <v>2855</v>
      </c>
      <c r="Z65" s="34">
        <f t="shared" ref="Z65:Z66" si="58">Z64+50</f>
        <v>3555</v>
      </c>
      <c r="AC65" s="67">
        <f t="shared" si="52"/>
        <v>34272</v>
      </c>
      <c r="AD65" s="67">
        <f t="shared" si="53"/>
        <v>34272</v>
      </c>
      <c r="AE65" s="67">
        <f t="shared" ref="AE65:AE66" si="59">AE64</f>
        <v>1255.28</v>
      </c>
      <c r="AF65" s="67">
        <f t="shared" si="54"/>
        <v>2856</v>
      </c>
      <c r="AI65" s="27">
        <f t="shared" si="55"/>
        <v>34272</v>
      </c>
      <c r="AJ65" s="27">
        <f t="shared" si="31"/>
        <v>34272</v>
      </c>
      <c r="AK65" s="27">
        <f t="shared" si="32"/>
        <v>2856</v>
      </c>
      <c r="AL65" s="27">
        <f t="shared" si="33"/>
        <v>2856</v>
      </c>
    </row>
    <row r="66" spans="1:38">
      <c r="A66" s="15">
        <f t="shared" si="49"/>
        <v>186000</v>
      </c>
      <c r="B66" s="17">
        <f t="shared" si="50"/>
        <v>2232.0000000000005</v>
      </c>
      <c r="C66" s="17">
        <f t="shared" si="51"/>
        <v>26784.000000000004</v>
      </c>
      <c r="D66" s="18">
        <v>0.14400000000000002</v>
      </c>
      <c r="E66" s="19">
        <v>0.14400000000000002</v>
      </c>
      <c r="F66" s="20">
        <f t="shared" si="8"/>
        <v>0.14399999999999999</v>
      </c>
      <c r="G66" s="22" t="s">
        <v>11</v>
      </c>
      <c r="H66" s="21">
        <v>36000</v>
      </c>
      <c r="I66" s="21">
        <f>H66/12</f>
        <v>3000</v>
      </c>
      <c r="J66" s="22" t="s">
        <v>11</v>
      </c>
      <c r="K66" s="21">
        <f t="shared" si="29"/>
        <v>36720</v>
      </c>
      <c r="L66" s="21">
        <f t="shared" si="24"/>
        <v>3060</v>
      </c>
      <c r="M66" s="22" t="s">
        <v>11</v>
      </c>
      <c r="N66" s="21">
        <v>38184</v>
      </c>
      <c r="O66" s="21">
        <f t="shared" si="28"/>
        <v>3182</v>
      </c>
      <c r="R66" s="27">
        <v>186000</v>
      </c>
      <c r="S66" s="27"/>
      <c r="T66" s="27"/>
      <c r="U66" s="33"/>
      <c r="V66" s="34"/>
      <c r="W66" s="27">
        <f t="shared" si="56"/>
        <v>34800</v>
      </c>
      <c r="X66" s="27">
        <f t="shared" si="57"/>
        <v>43260</v>
      </c>
      <c r="Y66" s="33">
        <v>2900</v>
      </c>
      <c r="Z66" s="34">
        <f t="shared" si="58"/>
        <v>3605</v>
      </c>
      <c r="AC66" s="67">
        <f t="shared" si="52"/>
        <v>36720</v>
      </c>
      <c r="AD66" s="67">
        <f t="shared" si="53"/>
        <v>36720</v>
      </c>
      <c r="AE66" s="67">
        <f t="shared" si="59"/>
        <v>1255.28</v>
      </c>
      <c r="AF66" s="67">
        <f t="shared" si="54"/>
        <v>3060</v>
      </c>
      <c r="AI66" s="27">
        <f t="shared" si="55"/>
        <v>36720</v>
      </c>
      <c r="AJ66" s="27">
        <f t="shared" si="31"/>
        <v>36720</v>
      </c>
      <c r="AK66" s="27">
        <f t="shared" si="32"/>
        <v>3060</v>
      </c>
      <c r="AL66" s="27">
        <f t="shared" si="33"/>
        <v>3060</v>
      </c>
    </row>
    <row r="67" spans="1:38">
      <c r="A67" s="15">
        <f t="shared" si="49"/>
        <v>188000</v>
      </c>
      <c r="B67" s="17">
        <f t="shared" si="50"/>
        <v>2256.0000000000005</v>
      </c>
      <c r="C67" s="17">
        <f t="shared" si="51"/>
        <v>27072.000000000004</v>
      </c>
      <c r="D67" s="18">
        <v>0.14400000000000002</v>
      </c>
      <c r="E67" s="19">
        <v>0.14400000000000002</v>
      </c>
      <c r="F67" s="20">
        <f t="shared" si="8"/>
        <v>0.14399999999999999</v>
      </c>
      <c r="G67" s="20" t="s">
        <v>84</v>
      </c>
      <c r="H67" s="21">
        <f>12*I67</f>
        <v>7920</v>
      </c>
      <c r="I67" s="21">
        <v>660</v>
      </c>
      <c r="J67" s="20" t="s">
        <v>84</v>
      </c>
      <c r="K67" s="21">
        <f>12*L67</f>
        <v>7920</v>
      </c>
      <c r="L67" s="21">
        <v>660</v>
      </c>
      <c r="M67" s="20" t="s">
        <v>84</v>
      </c>
      <c r="N67" s="21">
        <f>12*O67</f>
        <v>9120</v>
      </c>
      <c r="O67" s="21">
        <v>760</v>
      </c>
      <c r="R67" s="27">
        <v>188000</v>
      </c>
      <c r="S67" s="27"/>
      <c r="T67" s="27"/>
      <c r="U67" s="33"/>
      <c r="V67" s="34"/>
      <c r="W67" s="27">
        <f t="shared" si="56"/>
        <v>35340</v>
      </c>
      <c r="X67" s="27">
        <f t="shared" si="57"/>
        <v>43860</v>
      </c>
      <c r="Y67" s="33">
        <v>2945</v>
      </c>
      <c r="Z67" s="34">
        <v>3655</v>
      </c>
      <c r="AC67" s="67"/>
      <c r="AD67" s="67"/>
      <c r="AE67" s="67"/>
      <c r="AF67" s="67"/>
    </row>
    <row r="68" spans="1:38">
      <c r="A68" s="15">
        <f t="shared" si="49"/>
        <v>190000</v>
      </c>
      <c r="B68" s="17">
        <f t="shared" si="50"/>
        <v>2280.0000000000005</v>
      </c>
      <c r="C68" s="17">
        <f t="shared" si="51"/>
        <v>27360.000000000004</v>
      </c>
      <c r="D68" s="18">
        <v>0.14400000000000002</v>
      </c>
      <c r="E68" s="19">
        <v>0.14400000000000002</v>
      </c>
      <c r="F68" s="20">
        <f t="shared" ref="F68:F74" si="60">ROUND(E68,3)</f>
        <v>0.14399999999999999</v>
      </c>
      <c r="J68" s="64"/>
      <c r="R68" s="35">
        <v>190000</v>
      </c>
      <c r="S68" s="27"/>
      <c r="T68" s="27"/>
      <c r="U68" s="33"/>
      <c r="V68" s="34"/>
      <c r="W68" s="27">
        <f t="shared" si="56"/>
        <v>35880</v>
      </c>
      <c r="X68" s="27">
        <f t="shared" si="57"/>
        <v>44460</v>
      </c>
      <c r="Y68" s="33">
        <v>2990</v>
      </c>
      <c r="Z68" s="34">
        <v>3705</v>
      </c>
    </row>
    <row r="69" spans="1:38">
      <c r="A69" s="15">
        <f t="shared" si="49"/>
        <v>192000</v>
      </c>
      <c r="B69" s="17">
        <f t="shared" si="50"/>
        <v>2304.0000000000005</v>
      </c>
      <c r="C69" s="17">
        <f t="shared" si="51"/>
        <v>27648.000000000004</v>
      </c>
      <c r="D69" s="18">
        <v>0.14400000000000002</v>
      </c>
      <c r="E69" s="19">
        <v>0.14400000000000002</v>
      </c>
      <c r="F69" s="20">
        <f t="shared" si="60"/>
        <v>0.14399999999999999</v>
      </c>
      <c r="J69" s="64"/>
      <c r="R69" s="27" t="s">
        <v>170</v>
      </c>
      <c r="S69" s="27"/>
      <c r="T69" s="27"/>
      <c r="U69" s="33"/>
      <c r="V69" s="34"/>
      <c r="W69" s="27">
        <f t="shared" si="56"/>
        <v>35880</v>
      </c>
      <c r="X69" s="27">
        <f t="shared" si="57"/>
        <v>44460</v>
      </c>
      <c r="Y69" s="33">
        <v>2990</v>
      </c>
      <c r="Z69" s="34">
        <v>3705</v>
      </c>
    </row>
    <row r="70" spans="1:38">
      <c r="A70" s="15">
        <f t="shared" si="49"/>
        <v>194000</v>
      </c>
      <c r="B70" s="17">
        <f t="shared" si="50"/>
        <v>2328.0000000000005</v>
      </c>
      <c r="C70" s="17">
        <f t="shared" si="51"/>
        <v>27936.000000000004</v>
      </c>
      <c r="D70" s="18">
        <v>0.14400000000000002</v>
      </c>
      <c r="E70" s="19">
        <v>0.14400000000000002</v>
      </c>
      <c r="F70" s="20">
        <f t="shared" si="60"/>
        <v>0.14399999999999999</v>
      </c>
      <c r="J70" s="64"/>
    </row>
    <row r="71" spans="1:38">
      <c r="A71" s="15">
        <f t="shared" si="49"/>
        <v>196000</v>
      </c>
      <c r="B71" s="17">
        <f t="shared" si="50"/>
        <v>2352.0000000000005</v>
      </c>
      <c r="C71" s="17">
        <f t="shared" si="51"/>
        <v>28224.000000000004</v>
      </c>
      <c r="D71" s="18">
        <v>0.14400000000000002</v>
      </c>
      <c r="E71" s="19">
        <v>0.14400000000000002</v>
      </c>
      <c r="F71" s="20">
        <f t="shared" si="60"/>
        <v>0.14399999999999999</v>
      </c>
      <c r="J71" s="64"/>
    </row>
    <row r="72" spans="1:38">
      <c r="A72" s="15">
        <f t="shared" si="49"/>
        <v>198000</v>
      </c>
      <c r="B72" s="17">
        <f t="shared" si="50"/>
        <v>2376.0000000000005</v>
      </c>
      <c r="C72" s="17">
        <f t="shared" si="51"/>
        <v>28512.000000000004</v>
      </c>
      <c r="D72" s="18">
        <v>0.14400000000000002</v>
      </c>
      <c r="E72" s="19">
        <v>0.14400000000000002</v>
      </c>
      <c r="F72" s="20">
        <f t="shared" si="60"/>
        <v>0.14399999999999999</v>
      </c>
      <c r="J72" s="64"/>
    </row>
    <row r="73" spans="1:38">
      <c r="A73" s="15">
        <f t="shared" si="49"/>
        <v>200000</v>
      </c>
      <c r="B73" s="17">
        <f t="shared" si="50"/>
        <v>2400.0000000000005</v>
      </c>
      <c r="C73" s="17">
        <f t="shared" si="51"/>
        <v>28800.000000000004</v>
      </c>
      <c r="D73" s="18">
        <v>0.14400000000000002</v>
      </c>
      <c r="E73" s="19">
        <v>0.14400000000000002</v>
      </c>
      <c r="F73" s="20">
        <f t="shared" si="60"/>
        <v>0.14399999999999999</v>
      </c>
      <c r="J73" s="64"/>
    </row>
    <row r="74" spans="1:38">
      <c r="A74" s="15">
        <v>200000</v>
      </c>
      <c r="B74" s="17">
        <f t="shared" si="50"/>
        <v>2400.0000000000005</v>
      </c>
      <c r="C74" s="17">
        <f t="shared" si="51"/>
        <v>28800.000000000004</v>
      </c>
      <c r="D74" s="18">
        <v>0.14400000000000002</v>
      </c>
      <c r="E74" s="19">
        <v>0.14400000000000002</v>
      </c>
      <c r="F74" s="20">
        <f t="shared" si="60"/>
        <v>0.14399999999999999</v>
      </c>
      <c r="J74" s="64"/>
    </row>
    <row r="75" spans="1:38">
      <c r="A75" s="15">
        <v>210000</v>
      </c>
      <c r="D75" s="18">
        <f>+C75/A75</f>
        <v>0</v>
      </c>
      <c r="J75" s="64"/>
    </row>
  </sheetData>
  <sheetProtection algorithmName="SHA-512" hashValue="pk7c+/YcTTWzE5bJF7OfOfSnWj4k8oUoNA7OW7nPvcDu6CL9glw/I52sbUqcTsG8wGDEMZuQbnKf+0f6pZvydw==" saltValue="pJY327BxX42liMXp6IUS8g==" spinCount="100000" sheet="1" selectLockedCells="1" selectUnlockedCells="1"/>
  <mergeCells count="9">
    <mergeCell ref="AC1:AF1"/>
    <mergeCell ref="AI1:AL1"/>
    <mergeCell ref="R1:V1"/>
    <mergeCell ref="A1:I1"/>
    <mergeCell ref="B2:D2"/>
    <mergeCell ref="G2:I2"/>
    <mergeCell ref="J2:L2"/>
    <mergeCell ref="M2:O2"/>
    <mergeCell ref="W1:Z1"/>
  </mergeCells>
  <pageMargins left="0.78749999999999998" right="0.78749999999999998" top="0.98402777777777772" bottom="0.98402777777777772" header="0.51180555555555551" footer="0.51180555555555551"/>
  <pageSetup paperSize="9" firstPageNumber="0"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A2101-3155-4D1A-9DF9-D3382D9D346E}">
  <sheetPr codeName="Tabelle6"/>
  <dimension ref="A2:D18"/>
  <sheetViews>
    <sheetView workbookViewId="0">
      <selection activeCell="A3" sqref="A3"/>
    </sheetView>
  </sheetViews>
  <sheetFormatPr baseColWidth="10" defaultRowHeight="12.75"/>
  <sheetData>
    <row r="2" spans="1:4" ht="15">
      <c r="A2" s="130" t="s">
        <v>162</v>
      </c>
      <c r="D2" t="s">
        <v>163</v>
      </c>
    </row>
    <row r="3" spans="1:4">
      <c r="B3" t="s">
        <v>155</v>
      </c>
      <c r="C3" t="s">
        <v>156</v>
      </c>
      <c r="D3" t="s">
        <v>164</v>
      </c>
    </row>
    <row r="4" spans="1:4">
      <c r="A4" t="s">
        <v>60</v>
      </c>
      <c r="B4">
        <v>0</v>
      </c>
      <c r="C4">
        <v>0</v>
      </c>
      <c r="D4">
        <v>0</v>
      </c>
    </row>
    <row r="5" spans="1:4">
      <c r="A5" t="s">
        <v>84</v>
      </c>
      <c r="B5">
        <v>10</v>
      </c>
      <c r="C5">
        <v>0</v>
      </c>
    </row>
    <row r="6" spans="1:4">
      <c r="A6" t="s">
        <v>25</v>
      </c>
      <c r="B6">
        <v>45</v>
      </c>
      <c r="C6">
        <v>0</v>
      </c>
    </row>
    <row r="7" spans="1:4">
      <c r="A7" t="s">
        <v>26</v>
      </c>
      <c r="B7">
        <v>35</v>
      </c>
      <c r="C7">
        <v>0</v>
      </c>
    </row>
    <row r="8" spans="1:4">
      <c r="A8" t="s">
        <v>27</v>
      </c>
      <c r="B8">
        <v>40</v>
      </c>
      <c r="C8">
        <v>40</v>
      </c>
    </row>
    <row r="9" spans="1:4">
      <c r="A9" t="s">
        <v>28</v>
      </c>
      <c r="B9">
        <v>40</v>
      </c>
      <c r="C9">
        <v>80</v>
      </c>
    </row>
    <row r="10" spans="1:4">
      <c r="A10" t="s">
        <v>29</v>
      </c>
      <c r="B10">
        <v>40</v>
      </c>
      <c r="C10">
        <v>120</v>
      </c>
    </row>
    <row r="11" spans="1:4">
      <c r="A11" t="s">
        <v>30</v>
      </c>
      <c r="B11">
        <v>50</v>
      </c>
      <c r="C11">
        <v>120</v>
      </c>
    </row>
    <row r="12" spans="1:4">
      <c r="A12" t="s">
        <v>31</v>
      </c>
      <c r="B12">
        <v>50</v>
      </c>
      <c r="C12">
        <v>160</v>
      </c>
    </row>
    <row r="13" spans="1:4">
      <c r="A13" t="s">
        <v>32</v>
      </c>
      <c r="B13">
        <v>50</v>
      </c>
      <c r="C13">
        <v>160</v>
      </c>
    </row>
    <row r="14" spans="1:4">
      <c r="A14" t="s">
        <v>33</v>
      </c>
      <c r="B14">
        <v>55</v>
      </c>
      <c r="C14">
        <v>160</v>
      </c>
    </row>
    <row r="15" spans="1:4">
      <c r="A15" t="s">
        <v>34</v>
      </c>
      <c r="B15">
        <v>70</v>
      </c>
      <c r="D15">
        <v>50</v>
      </c>
    </row>
    <row r="16" spans="1:4">
      <c r="A16" t="s">
        <v>35</v>
      </c>
      <c r="B16">
        <v>70</v>
      </c>
      <c r="D16">
        <v>50</v>
      </c>
    </row>
    <row r="17" spans="1:4">
      <c r="A17" t="s">
        <v>36</v>
      </c>
      <c r="B17">
        <v>70</v>
      </c>
      <c r="D17">
        <v>50</v>
      </c>
    </row>
    <row r="18" spans="1:4">
      <c r="A18" t="s">
        <v>37</v>
      </c>
      <c r="B18">
        <v>70</v>
      </c>
    </row>
  </sheetData>
  <sheetProtection algorithmName="SHA-512" hashValue="RFD6jdZ9AanYyap9iAg5QHbrcnR8CnTdvogAyjLIGynMtIQubXZM6t9OYHE5Nruyb30gbLbVC+x+q6oAQIS8kw==" saltValue="9zC/pnfQmgck5HStk/BsAA==" spinCount="100000" sheet="1" objects="1" scenarios="1"/>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4"/>
  <dimension ref="B2:G17"/>
  <sheetViews>
    <sheetView workbookViewId="0"/>
  </sheetViews>
  <sheetFormatPr baseColWidth="10" defaultColWidth="11.42578125" defaultRowHeight="12.75"/>
  <cols>
    <col min="3" max="3" width="9.42578125" bestFit="1" customWidth="1"/>
    <col min="4" max="4" width="14.7109375" bestFit="1" customWidth="1"/>
  </cols>
  <sheetData>
    <row r="2" spans="2:7" s="9" customFormat="1">
      <c r="B2" s="9" t="s">
        <v>60</v>
      </c>
      <c r="C2" s="9" t="s">
        <v>64</v>
      </c>
      <c r="D2" s="9" t="s">
        <v>74</v>
      </c>
      <c r="E2" s="9" t="s">
        <v>79</v>
      </c>
      <c r="G2" s="9" t="s">
        <v>131</v>
      </c>
    </row>
    <row r="3" spans="2:7">
      <c r="B3" t="s">
        <v>60</v>
      </c>
      <c r="C3" t="s">
        <v>65</v>
      </c>
      <c r="D3" t="s">
        <v>75</v>
      </c>
      <c r="E3" t="s">
        <v>126</v>
      </c>
      <c r="G3" t="s">
        <v>87</v>
      </c>
    </row>
    <row r="4" spans="2:7">
      <c r="B4" s="23" t="s">
        <v>84</v>
      </c>
      <c r="D4" t="s">
        <v>76</v>
      </c>
      <c r="E4" t="s">
        <v>127</v>
      </c>
      <c r="G4" t="s">
        <v>88</v>
      </c>
    </row>
    <row r="5" spans="2:7">
      <c r="B5" s="23" t="s">
        <v>25</v>
      </c>
      <c r="D5" t="s">
        <v>77</v>
      </c>
      <c r="E5" t="s">
        <v>128</v>
      </c>
    </row>
    <row r="6" spans="2:7">
      <c r="B6" s="23" t="s">
        <v>26</v>
      </c>
      <c r="D6" s="66"/>
      <c r="E6" t="s">
        <v>129</v>
      </c>
    </row>
    <row r="7" spans="2:7">
      <c r="B7" s="23" t="s">
        <v>27</v>
      </c>
      <c r="D7" s="66"/>
    </row>
    <row r="8" spans="2:7">
      <c r="B8" s="23" t="s">
        <v>28</v>
      </c>
    </row>
    <row r="9" spans="2:7">
      <c r="B9" s="23" t="s">
        <v>29</v>
      </c>
    </row>
    <row r="10" spans="2:7">
      <c r="B10" s="23" t="s">
        <v>30</v>
      </c>
    </row>
    <row r="11" spans="2:7">
      <c r="B11" s="23" t="s">
        <v>31</v>
      </c>
    </row>
    <row r="12" spans="2:7">
      <c r="B12" s="23" t="s">
        <v>32</v>
      </c>
    </row>
    <row r="13" spans="2:7">
      <c r="B13" s="23" t="s">
        <v>33</v>
      </c>
    </row>
    <row r="14" spans="2:7">
      <c r="B14" s="23" t="s">
        <v>34</v>
      </c>
    </row>
    <row r="15" spans="2:7">
      <c r="B15" s="23" t="s">
        <v>35</v>
      </c>
    </row>
    <row r="16" spans="2:7">
      <c r="B16" s="23" t="s">
        <v>36</v>
      </c>
    </row>
    <row r="17" spans="2:2">
      <c r="B17" s="23" t="s">
        <v>37</v>
      </c>
    </row>
  </sheetData>
  <sheetProtection algorithmName="SHA-512" hashValue="2JSl646VFEFH3Q3IMFSxxcioakJMwfCp+xY8SDIn9YldHWAH316p0S7dyBrSUkfZ5+8I5W0pgzkV24mdv6N0Fw==" saltValue="aQQBo/Xlu0q5t5IHQeyR3g==" spinCount="100000" sheet="1" objects="1" scenarios="1"/>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10</vt:i4>
      </vt:variant>
    </vt:vector>
  </HeadingPairs>
  <TitlesOfParts>
    <vt:vector size="17" baseType="lpstr">
      <vt:lpstr>Formular</vt:lpstr>
      <vt:lpstr>Beitragstabelle Sihlau</vt:lpstr>
      <vt:lpstr>Beitragstabelle 13. Klasse ASZ</vt:lpstr>
      <vt:lpstr>Kennwort</vt:lpstr>
      <vt:lpstr>Tabelle</vt:lpstr>
      <vt:lpstr>Pauschalen</vt:lpstr>
      <vt:lpstr>Parameter</vt:lpstr>
      <vt:lpstr>Beitragsmodell</vt:lpstr>
      <vt:lpstr>'Beitragstabelle 13. Klasse ASZ'!Print_Area</vt:lpstr>
      <vt:lpstr>'Beitragstabelle Sihlau'!Print_Area</vt:lpstr>
      <vt:lpstr>Formular!Print_Area</vt:lpstr>
      <vt:lpstr>str13_Klasse</vt:lpstr>
      <vt:lpstr>strKiga</vt:lpstr>
      <vt:lpstr>strKiga_4Tg</vt:lpstr>
      <vt:lpstr>strKiga_5Tg</vt:lpstr>
      <vt:lpstr>Tarif_Kiga_4T</vt:lpstr>
      <vt:lpstr>Tarif_Kiga_5T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Strässler</dc:creator>
  <cp:lastModifiedBy>Katja Graf</cp:lastModifiedBy>
  <cp:lastPrinted>2025-03-06T08:17:59Z</cp:lastPrinted>
  <dcterms:created xsi:type="dcterms:W3CDTF">2011-01-14T21:14:56Z</dcterms:created>
  <dcterms:modified xsi:type="dcterms:W3CDTF">2025-04-11T17:33:57Z</dcterms:modified>
</cp:coreProperties>
</file>